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4.itu.local\redirection\gipe\Desktop\Intra\"/>
    </mc:Choice>
  </mc:AlternateContent>
  <workbookProtection workbookPassword="85BD" lockStructure="1"/>
  <bookViews>
    <workbookView xWindow="0" yWindow="0" windowWidth="1950" windowHeight="6165" tabRatio="685"/>
  </bookViews>
  <sheets>
    <sheet name="Preface" sheetId="3" r:id="rId1"/>
    <sheet name="Travel application" sheetId="7" r:id="rId2"/>
    <sheet name="Travel reimbursement" sheetId="4" r:id="rId3"/>
    <sheet name="Payroll deduction" sheetId="6" r:id="rId4"/>
    <sheet name="Mileage reimbursement" sheetId="5" r:id="rId5"/>
  </sheets>
  <definedNames>
    <definedName name="_xlnm.Print_Area" localSheetId="4">'Mileage reimbursement'!$A$1:$L$54</definedName>
    <definedName name="_xlnm.Print_Area" localSheetId="3">'Payroll deduction'!$A$7:$F$50</definedName>
    <definedName name="_xlnm.Print_Area" localSheetId="0">Preface!$D$3:$L$54</definedName>
    <definedName name="_xlnm.Print_Area" localSheetId="1">'Travel application'!$A$11:$L$67</definedName>
    <definedName name="_xlnm.Print_Area" localSheetId="2">'Travel reimbursement'!$A$6:$L$95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7" l="1"/>
  <c r="A46" i="7" s="1"/>
  <c r="I23" i="5" l="1"/>
  <c r="B38" i="5" s="1"/>
  <c r="K39" i="7" l="1"/>
  <c r="I39" i="4"/>
  <c r="R48" i="3"/>
  <c r="I12" i="4" l="1"/>
  <c r="B20" i="6" s="1"/>
  <c r="E61" i="4"/>
  <c r="I13" i="4"/>
  <c r="B21" i="6" s="1"/>
  <c r="C21" i="6"/>
  <c r="J28" i="4"/>
  <c r="L28" i="4" s="1"/>
  <c r="D6" i="5"/>
  <c r="R46" i="3"/>
  <c r="R49" i="3"/>
  <c r="R47" i="3"/>
  <c r="Q49" i="3"/>
  <c r="R68" i="3"/>
  <c r="C57" i="4"/>
  <c r="C56" i="4"/>
  <c r="L41" i="4"/>
  <c r="G46" i="7"/>
  <c r="F46" i="7"/>
  <c r="B85" i="4"/>
  <c r="T48" i="3"/>
  <c r="T49" i="3"/>
  <c r="T47" i="3"/>
  <c r="J35" i="4"/>
  <c r="L35" i="4" s="1"/>
  <c r="J83" i="4" s="1"/>
  <c r="J34" i="4"/>
  <c r="L34" i="4" s="1"/>
  <c r="J33" i="4"/>
  <c r="L33" i="4" s="1"/>
  <c r="J32" i="4"/>
  <c r="L32" i="4" s="1"/>
  <c r="J31" i="4"/>
  <c r="L31" i="4" s="1"/>
  <c r="J73" i="4" s="1"/>
  <c r="B73" i="4" s="1"/>
  <c r="J30" i="4"/>
  <c r="L30" i="4" s="1"/>
  <c r="J29" i="4"/>
  <c r="L29" i="4" s="1"/>
  <c r="K31" i="5"/>
  <c r="H6" i="4"/>
  <c r="R37" i="3"/>
  <c r="A17" i="4" s="1"/>
  <c r="R58" i="3"/>
  <c r="I15" i="7"/>
  <c r="R5" i="5"/>
  <c r="R4" i="5"/>
  <c r="K13" i="7"/>
  <c r="H13" i="7"/>
  <c r="C46" i="7"/>
  <c r="K22" i="7"/>
  <c r="K20" i="7"/>
  <c r="C22" i="7"/>
  <c r="D20" i="7"/>
  <c r="A16" i="7"/>
  <c r="I24" i="4"/>
  <c r="L24" i="4"/>
  <c r="T50" i="3"/>
  <c r="T53" i="3" s="1"/>
  <c r="I36" i="4" s="1"/>
  <c r="B60" i="4"/>
  <c r="A19" i="6" s="1"/>
  <c r="A21" i="6"/>
  <c r="A20" i="6"/>
  <c r="B59" i="4"/>
  <c r="A18" i="6" s="1"/>
  <c r="B57" i="4"/>
  <c r="A16" i="6" s="1"/>
  <c r="B56" i="4"/>
  <c r="A15" i="6" s="1"/>
  <c r="C60" i="4"/>
  <c r="C59" i="4"/>
  <c r="B19" i="6"/>
  <c r="B18" i="6"/>
  <c r="B16" i="6"/>
  <c r="B15" i="6"/>
  <c r="B9" i="4"/>
  <c r="B7" i="4"/>
  <c r="B6" i="4"/>
  <c r="I4" i="5"/>
  <c r="D4" i="5"/>
  <c r="G10" i="4"/>
  <c r="B39" i="4" s="1"/>
  <c r="G11" i="4"/>
  <c r="J71" i="4"/>
  <c r="B71" i="4" s="1"/>
  <c r="F37" i="6"/>
  <c r="K40" i="5" l="1"/>
  <c r="B40" i="5"/>
  <c r="T94" i="3"/>
  <c r="B33" i="6" s="1"/>
  <c r="C20" i="6"/>
  <c r="I83" i="4"/>
  <c r="F83" i="4"/>
  <c r="L39" i="4"/>
  <c r="J69" i="4" s="1"/>
  <c r="Q52" i="3"/>
  <c r="K33" i="5" s="1"/>
  <c r="K38" i="5" s="1"/>
  <c r="K43" i="5" s="1"/>
  <c r="R57" i="3"/>
  <c r="S34" i="3" s="1"/>
  <c r="R40" i="3" s="1"/>
  <c r="C61" i="4"/>
  <c r="C62" i="4"/>
  <c r="A49" i="4"/>
  <c r="B18" i="4" s="1"/>
  <c r="E62" i="4"/>
  <c r="D9" i="5"/>
  <c r="J77" i="4"/>
  <c r="B77" i="4" s="1"/>
  <c r="B69" i="4" l="1"/>
  <c r="J85" i="4"/>
  <c r="K35" i="5"/>
  <c r="K45" i="5" s="1"/>
  <c r="S41" i="3"/>
  <c r="G37" i="7"/>
  <c r="K37" i="7" s="1"/>
  <c r="B19" i="4"/>
  <c r="L16" i="4" s="1"/>
  <c r="E19" i="4" l="1"/>
  <c r="E18" i="4"/>
  <c r="K41" i="7"/>
  <c r="G18" i="4"/>
  <c r="E11" i="4"/>
  <c r="E12" i="4"/>
  <c r="G19" i="4"/>
  <c r="E13" i="4"/>
  <c r="A22" i="4"/>
  <c r="I16" i="4"/>
  <c r="E16" i="4" l="1"/>
  <c r="G20" i="4" s="1"/>
  <c r="G21" i="4" s="1"/>
  <c r="L22" i="4" s="1"/>
  <c r="L40" i="4" s="1"/>
  <c r="L42" i="4" s="1"/>
  <c r="J75" i="4" l="1"/>
  <c r="F30" i="6"/>
  <c r="A30" i="6" s="1"/>
  <c r="I42" i="4"/>
  <c r="F32" i="6"/>
  <c r="J79" i="4" l="1"/>
  <c r="B75" i="4"/>
  <c r="J66" i="4"/>
  <c r="B66" i="4" s="1"/>
  <c r="A46" i="6"/>
  <c r="A49" i="6"/>
  <c r="A45" i="6"/>
  <c r="F39" i="6"/>
  <c r="A47" i="6"/>
</calcChain>
</file>

<file path=xl/sharedStrings.xml><?xml version="1.0" encoding="utf-8"?>
<sst xmlns="http://schemas.openxmlformats.org/spreadsheetml/2006/main" count="468" uniqueCount="378">
  <si>
    <t>Finland</t>
  </si>
  <si>
    <t>Holland</t>
  </si>
  <si>
    <t>Luxembourg</t>
  </si>
  <si>
    <t>Portugal</t>
  </si>
  <si>
    <t>Ukraine</t>
  </si>
  <si>
    <t>Kenya</t>
  </si>
  <si>
    <t xml:space="preserve">Marokko </t>
  </si>
  <si>
    <t>Mozambique</t>
  </si>
  <si>
    <t>Tanzania</t>
  </si>
  <si>
    <t>Zambia</t>
  </si>
  <si>
    <t>Zimbabwe</t>
  </si>
  <si>
    <t>Bolivia</t>
  </si>
  <si>
    <t>Canada</t>
  </si>
  <si>
    <t>Chile</t>
  </si>
  <si>
    <t>Colombia</t>
  </si>
  <si>
    <t>Cuba</t>
  </si>
  <si>
    <t>Mexico</t>
  </si>
  <si>
    <t>USA</t>
  </si>
  <si>
    <t>Venezuela</t>
  </si>
  <si>
    <t>Bangladesh</t>
  </si>
  <si>
    <t>Bhutan</t>
  </si>
  <si>
    <t>Hong Kong</t>
  </si>
  <si>
    <t>Iran</t>
  </si>
  <si>
    <t>Israel</t>
  </si>
  <si>
    <t>Japan</t>
  </si>
  <si>
    <t>Jordan</t>
  </si>
  <si>
    <t>Kuwait</t>
  </si>
  <si>
    <t>Malaysia</t>
  </si>
  <si>
    <t>Nepal</t>
  </si>
  <si>
    <t>Oman</t>
  </si>
  <si>
    <t>Qatar</t>
  </si>
  <si>
    <t>Saudi Arabien</t>
  </si>
  <si>
    <t>Singapore</t>
  </si>
  <si>
    <t>Thailand</t>
  </si>
  <si>
    <t xml:space="preserve">New Zealand </t>
  </si>
  <si>
    <t>Destination:</t>
  </si>
  <si>
    <t>DKK</t>
  </si>
  <si>
    <t>&lt;-start</t>
  </si>
  <si>
    <t>Udligning af forskudskonto:</t>
  </si>
  <si>
    <t>kredit</t>
  </si>
  <si>
    <t>debet</t>
  </si>
  <si>
    <t>(art-sted-aktivitet-formål-fin.kilde)</t>
  </si>
  <si>
    <t>Løntræk hos den rejsende:</t>
  </si>
  <si>
    <t>Foreløbig kontrolsum (konteringsbilag):</t>
  </si>
  <si>
    <t>Endelig kontrolsum efter løntræk:</t>
  </si>
  <si>
    <t>Finansieringskilde</t>
  </si>
  <si>
    <t>ITU</t>
  </si>
  <si>
    <t>Jeg selv</t>
  </si>
  <si>
    <t>Reg.nr.</t>
  </si>
  <si>
    <t>Nemkonto</t>
  </si>
  <si>
    <t>BUDGET</t>
  </si>
  <si>
    <t>kr.</t>
  </si>
  <si>
    <t>Datoafgrænsning</t>
  </si>
  <si>
    <t>Please start by electronically filling in the white fields on the front page, and then</t>
  </si>
  <si>
    <t>the white fields in the travel- or mileage reimbursement form.</t>
  </si>
  <si>
    <t>Please note that you must use the form for the year that your travel was concluded.</t>
  </si>
  <si>
    <t>Personal data:</t>
  </si>
  <si>
    <t>Name:</t>
  </si>
  <si>
    <t>Department:</t>
  </si>
  <si>
    <t>Civil reg.no.:</t>
  </si>
  <si>
    <t>Travel reimbursement:</t>
  </si>
  <si>
    <t>Reimbursement:</t>
  </si>
  <si>
    <t>Location:</t>
  </si>
  <si>
    <t>Purpose:</t>
  </si>
  <si>
    <t>Date of departure:</t>
  </si>
  <si>
    <t>Date of return:</t>
  </si>
  <si>
    <t>Time:</t>
  </si>
  <si>
    <t>Transport in connection with travel:</t>
  </si>
  <si>
    <t>Means of transport</t>
  </si>
  <si>
    <t>Allocation</t>
  </si>
  <si>
    <t>Purpose</t>
  </si>
  <si>
    <t>- If mileage reimbursement only pertains to mileage and any bridge toll</t>
  </si>
  <si>
    <t xml:space="preserve">  please post a mileage form.</t>
  </si>
  <si>
    <t>- If the official trip includes transport to and from the destination please choose</t>
  </si>
  <si>
    <t xml:space="preserve">- If any advance paid exceeds expenses, please print the payroll deduction form </t>
  </si>
  <si>
    <t xml:space="preserve">  and post it along with the reimbursement form.</t>
  </si>
  <si>
    <t xml:space="preserve">- When you are done filling in the fields, please print the travel reimbursement </t>
  </si>
  <si>
    <t xml:space="preserve">  and/or mileage form and post it to the Finance Department with your vouchers.</t>
  </si>
  <si>
    <t>Mileage reimbursement</t>
  </si>
  <si>
    <t xml:space="preserve">Transport in  </t>
  </si>
  <si>
    <t>Date</t>
  </si>
  <si>
    <t>Total km</t>
  </si>
  <si>
    <t>Other transport related expenses such as bridge toll</t>
  </si>
  <si>
    <t>Reimbursement in DKK/km</t>
  </si>
  <si>
    <t>Reimbursement total</t>
  </si>
  <si>
    <t>Date and traveller's signature:</t>
  </si>
  <si>
    <t>Total allocated</t>
  </si>
  <si>
    <t>Check sum</t>
  </si>
  <si>
    <t>Date and authorisation:</t>
  </si>
  <si>
    <t>Verified/recalculated (for the use of the Finance Department):</t>
  </si>
  <si>
    <t>ALLOCATION VOUCHERS relating to payroll deduction in connection with</t>
  </si>
  <si>
    <t>TRAVEL REIMBURSEMENT</t>
  </si>
  <si>
    <t>hourly rates &amp; daily allowance; less than 6 months</t>
  </si>
  <si>
    <t>The IT University of Copenhagen</t>
  </si>
  <si>
    <t>Rued Langgaards Vej 7, 2300 Copenhagen S</t>
  </si>
  <si>
    <t>For the use of the payroll office.  Resulting allocation:</t>
  </si>
  <si>
    <t>For the information of the auditing body :</t>
  </si>
  <si>
    <t>Payroll deduction not relevant; do not print this page!</t>
  </si>
  <si>
    <t>Date and authorisation (attestation auth.):</t>
  </si>
  <si>
    <t>Account:</t>
  </si>
  <si>
    <t xml:space="preserve">Number of meals received:           </t>
  </si>
  <si>
    <t>Total in DKK</t>
  </si>
  <si>
    <t>Breakfast</t>
  </si>
  <si>
    <t xml:space="preserve">Lunch </t>
  </si>
  <si>
    <t>Dinner</t>
  </si>
  <si>
    <t>Days as priv.ind.</t>
  </si>
  <si>
    <t>Deductions total</t>
  </si>
  <si>
    <t>Absence total</t>
  </si>
  <si>
    <t>Date:</t>
  </si>
  <si>
    <t>Days:</t>
  </si>
  <si>
    <t>Hours:</t>
  </si>
  <si>
    <t>Deductions:</t>
  </si>
  <si>
    <t>Entitled to daily allowance:</t>
  </si>
  <si>
    <t>of DKK. :</t>
  </si>
  <si>
    <t>Total:</t>
  </si>
  <si>
    <t>Number of nights</t>
  </si>
  <si>
    <t>of</t>
  </si>
  <si>
    <t>Undocumented nightly allowance:</t>
  </si>
  <si>
    <t>Currency</t>
  </si>
  <si>
    <t>Amount</t>
  </si>
  <si>
    <t>Rate</t>
  </si>
  <si>
    <t>Roundtrip</t>
  </si>
  <si>
    <t>Transport</t>
  </si>
  <si>
    <t>Expenses total</t>
  </si>
  <si>
    <t>Cash advance total</t>
  </si>
  <si>
    <t>To be paid</t>
  </si>
  <si>
    <t>Traveller's sign.</t>
  </si>
  <si>
    <t>Authorisation:</t>
  </si>
  <si>
    <t>Original vouchers must be enclosed</t>
  </si>
  <si>
    <t>Sign.:</t>
  </si>
  <si>
    <t>ALLOCATION VOUCHERS  for</t>
  </si>
  <si>
    <t>Departure:</t>
  </si>
  <si>
    <t>Return:</t>
  </si>
  <si>
    <t>For the use of the Finance Department.  Resulting allocation:</t>
  </si>
  <si>
    <t>Elimination of advance account:</t>
  </si>
  <si>
    <t>credit</t>
  </si>
  <si>
    <t>Operating entry traveller's exp:</t>
  </si>
  <si>
    <t>Mileage reimb. car non-taxable:</t>
  </si>
  <si>
    <t>debit</t>
  </si>
  <si>
    <t>Danish hotels:</t>
  </si>
  <si>
    <t>Course &amp; conference fee:</t>
  </si>
  <si>
    <t>Hourly/daily all. non-taxable:</t>
  </si>
  <si>
    <t>Other expenses:</t>
  </si>
  <si>
    <t>To be paid to the traveller:</t>
  </si>
  <si>
    <t>Check sum:</t>
  </si>
  <si>
    <t>OFFICIAL TRIP</t>
  </si>
  <si>
    <t>Applicant's name:</t>
  </si>
  <si>
    <t>Travel destination:</t>
  </si>
  <si>
    <t>The amount is transferred to: "NEMKONTO"</t>
  </si>
  <si>
    <t>Total DKK</t>
  </si>
  <si>
    <t>*Transport (airfare, taxi, bus, train etc.)</t>
  </si>
  <si>
    <t>*Other expenses</t>
  </si>
  <si>
    <t>(please specify)</t>
  </si>
  <si>
    <t>Hourly rates/daily allowance</t>
  </si>
  <si>
    <t>days of DKK</t>
  </si>
  <si>
    <t>*Hotel w/o breakfast</t>
  </si>
  <si>
    <t>Amount DKK</t>
  </si>
  <si>
    <t>Budget total DKK</t>
  </si>
  <si>
    <t>Allocation of travel expenses</t>
  </si>
  <si>
    <t>Yes</t>
  </si>
  <si>
    <t>No</t>
  </si>
  <si>
    <t>Traveller's signature:</t>
  </si>
  <si>
    <t>I hereby authorise travel expenses in the amount of max. DKK</t>
  </si>
  <si>
    <t>Denmark</t>
  </si>
  <si>
    <t>Argentine</t>
  </si>
  <si>
    <t>Australia</t>
  </si>
  <si>
    <t>Belgium</t>
  </si>
  <si>
    <t>Bulgaria</t>
  </si>
  <si>
    <t>Cyprus</t>
  </si>
  <si>
    <t>UAE</t>
  </si>
  <si>
    <t>Ivory Coast</t>
  </si>
  <si>
    <t>Estonia</t>
  </si>
  <si>
    <t>Philippines</t>
  </si>
  <si>
    <t>France</t>
  </si>
  <si>
    <t>Greece</t>
  </si>
  <si>
    <t>Greenland</t>
  </si>
  <si>
    <t>India</t>
  </si>
  <si>
    <t>Indonesia</t>
  </si>
  <si>
    <t>Ireland</t>
  </si>
  <si>
    <t>Iceland</t>
  </si>
  <si>
    <t>Italy</t>
  </si>
  <si>
    <t>China</t>
  </si>
  <si>
    <t>Korea (South)</t>
  </si>
  <si>
    <t>Latvia</t>
  </si>
  <si>
    <t>Lithuania</t>
  </si>
  <si>
    <t>Norway</t>
  </si>
  <si>
    <t>Poland</t>
  </si>
  <si>
    <t>Schwitzerland</t>
  </si>
  <si>
    <t>Slovakia</t>
  </si>
  <si>
    <t>Spain</t>
  </si>
  <si>
    <t>Sweden</t>
  </si>
  <si>
    <t>Syria</t>
  </si>
  <si>
    <t>Tunesia</t>
  </si>
  <si>
    <t>Turkey</t>
  </si>
  <si>
    <t>Germany</t>
  </si>
  <si>
    <t>Hungary</t>
  </si>
  <si>
    <t>Egypt</t>
  </si>
  <si>
    <t>Austria</t>
  </si>
  <si>
    <t>Choose purpose</t>
  </si>
  <si>
    <t>Communication</t>
  </si>
  <si>
    <t>Undocumented nightly allowance</t>
  </si>
  <si>
    <t>Car/MC high rate</t>
  </si>
  <si>
    <t>Car/MC regular rate</t>
  </si>
  <si>
    <t>Moped/bicycle</t>
  </si>
  <si>
    <t>Choose means of transport</t>
  </si>
  <si>
    <t>Czech Republic</t>
  </si>
  <si>
    <t>Russia</t>
  </si>
  <si>
    <t>South Africa</t>
  </si>
  <si>
    <t>Daily allowance</t>
  </si>
  <si>
    <t>By submitted vouchers</t>
  </si>
  <si>
    <t>None</t>
  </si>
  <si>
    <t>Airfare/trains:</t>
  </si>
  <si>
    <t>Misc (not covered by daily allowance):</t>
  </si>
  <si>
    <t>Taxi/metro/bus (departure/return only):</t>
  </si>
  <si>
    <t>* Consumption (no hourly/daily allowance)</t>
  </si>
  <si>
    <t>Attestation auth.:</t>
  </si>
  <si>
    <t>(Expenses marked with * must be documented with receipt/tickets upon return.)</t>
  </si>
  <si>
    <t>Before you leave:</t>
  </si>
  <si>
    <t>Fin.source:</t>
  </si>
  <si>
    <t>Location (geo):</t>
  </si>
  <si>
    <t>Purpose of trip</t>
  </si>
  <si>
    <t>Unlisted contries</t>
  </si>
  <si>
    <t>United Kingdom</t>
  </si>
  <si>
    <t>Mileage reimbursement (seperate):</t>
  </si>
  <si>
    <t>Conference fees:</t>
  </si>
  <si>
    <t>DKK - Denmark</t>
  </si>
  <si>
    <t>USD - United States</t>
  </si>
  <si>
    <t>EUR - Euro</t>
  </si>
  <si>
    <t>This form uses a default exchange rate which is adjusted by Accounts before final settlement.</t>
  </si>
  <si>
    <t>AUD - Australia</t>
  </si>
  <si>
    <t>CAD - Canada</t>
  </si>
  <si>
    <t>CNY - China</t>
  </si>
  <si>
    <t>NZD - New Zealand</t>
  </si>
  <si>
    <t>NOK - Norway</t>
  </si>
  <si>
    <t>CHF - Scwitzerland</t>
  </si>
  <si>
    <t>GBP - Pound Sterling</t>
  </si>
  <si>
    <t>CZK - Czech Republic</t>
  </si>
  <si>
    <t>Romania</t>
  </si>
  <si>
    <t>PLN - Poland</t>
  </si>
  <si>
    <t>HUF - Hungary</t>
  </si>
  <si>
    <t>Otherwise use the exchange rate on the date of departure.</t>
  </si>
  <si>
    <t>www.valutakurser.dk</t>
  </si>
  <si>
    <t>SEK - Sweden</t>
  </si>
  <si>
    <t>HKD - Hong Kong</t>
  </si>
  <si>
    <t>ALL - Albania</t>
  </si>
  <si>
    <t>DZD - Algeria</t>
  </si>
  <si>
    <t>ARS - Argentina</t>
  </si>
  <si>
    <t>AMD - Armenia</t>
  </si>
  <si>
    <t>BHD - Bahrain</t>
  </si>
  <si>
    <t>BDT - Bangladesh</t>
  </si>
  <si>
    <t>INR - India</t>
  </si>
  <si>
    <t>BOB - Bolivia</t>
  </si>
  <si>
    <t>BRL - Brazil</t>
  </si>
  <si>
    <t>SGD - Singapore</t>
  </si>
  <si>
    <t>BGN - Bulgaria</t>
  </si>
  <si>
    <t>CLP - Chile</t>
  </si>
  <si>
    <t>COP - Colombia</t>
  </si>
  <si>
    <t>CRC - Costa Rica</t>
  </si>
  <si>
    <t>HRK - Croatia</t>
  </si>
  <si>
    <t>CUP - Cuba</t>
  </si>
  <si>
    <t>EGP - Egypt</t>
  </si>
  <si>
    <t>GTQ - Guatemala</t>
  </si>
  <si>
    <t>IDR - Indonesia</t>
  </si>
  <si>
    <t>IRR - Iran</t>
  </si>
  <si>
    <t>IQD - Iraq</t>
  </si>
  <si>
    <t>JPY - Japan</t>
  </si>
  <si>
    <t>JOD - Jordan</t>
  </si>
  <si>
    <t>KES - Kenya</t>
  </si>
  <si>
    <t>KWD - Kuwait</t>
  </si>
  <si>
    <t>LVL - Latvia</t>
  </si>
  <si>
    <t>LBP - Lebanon</t>
  </si>
  <si>
    <t>LYD - Libya</t>
  </si>
  <si>
    <t>LTL - Lithuania</t>
  </si>
  <si>
    <t>MYR - Malaysia</t>
  </si>
  <si>
    <t>MXN - Mexico</t>
  </si>
  <si>
    <t>MAD - Morocco</t>
  </si>
  <si>
    <t>NPR - Nepal</t>
  </si>
  <si>
    <t>NIO - Nicaragua</t>
  </si>
  <si>
    <t>PKR - Pakistan</t>
  </si>
  <si>
    <t>PHP- Phillippines</t>
  </si>
  <si>
    <t>RON - Romania</t>
  </si>
  <si>
    <t>RUB - Russia</t>
  </si>
  <si>
    <t>SAR - Saudi Arabia</t>
  </si>
  <si>
    <t>ZAR - South Africa</t>
  </si>
  <si>
    <t>KRW - South Korea</t>
  </si>
  <si>
    <t>SYP - Syria</t>
  </si>
  <si>
    <t>TWD - Taiwan</t>
  </si>
  <si>
    <t>TZS - Tanzania</t>
  </si>
  <si>
    <t>THB - Thailand</t>
  </si>
  <si>
    <t>TND - Tunesia</t>
  </si>
  <si>
    <t>TRY - Turkey</t>
  </si>
  <si>
    <t>UAH - Ukraine</t>
  </si>
  <si>
    <t>AED - UAE</t>
  </si>
  <si>
    <t>ILS - Israel</t>
  </si>
  <si>
    <t>BTN - Bhutan</t>
  </si>
  <si>
    <t>Description</t>
  </si>
  <si>
    <t>Verified (for the use of the Finance Department):</t>
  </si>
  <si>
    <t>ISK - Iceland</t>
  </si>
  <si>
    <t>Departure (finalized)</t>
  </si>
  <si>
    <t>Return (finalized)</t>
  </si>
  <si>
    <t>Pakistan</t>
  </si>
  <si>
    <t>Brazil</t>
  </si>
  <si>
    <t>Ph.D. Supervisor's signature:</t>
  </si>
  <si>
    <t>I hereby attest to the academic relevance of this trip</t>
  </si>
  <si>
    <t>* This page should NOT be printed*</t>
  </si>
  <si>
    <t>Requests for advance (optional)</t>
  </si>
  <si>
    <t>(if you are attending a conference please enclose programme)</t>
  </si>
  <si>
    <t>Input from the preface is reused in this form and does not have to be entered here.</t>
  </si>
  <si>
    <t>For faculty most approvals are carried out by Research Support on behalf of the Head of Department.</t>
  </si>
  <si>
    <t>Student Affairs and Programmes</t>
  </si>
  <si>
    <t>Please note that ITU does not give advance on daily allowance</t>
  </si>
  <si>
    <t>This trip is fully or partly to be covered by another party</t>
  </si>
  <si>
    <t>Note: Exchange rates are tentative and will be adjusted to the current rate by Accounts.</t>
  </si>
  <si>
    <t>Type of expense</t>
  </si>
  <si>
    <t>Finalised date and time of departure from home adress or the ITU (if different from previous estimate).</t>
  </si>
  <si>
    <t>Finalised date and time of arrival at home adress or the ITU (if different from previous estimate).</t>
  </si>
  <si>
    <t>Preapproval of the trip and budget requires the signature of the traveller (you) and the signature of somebody authorised to approved expenses.</t>
  </si>
  <si>
    <t>I.e. spending vacation days at the travel destination.</t>
  </si>
  <si>
    <t xml:space="preserve">"Days as a private individual" are days, during the trip where the traveller was not on official business and therefore not entitled to daily allowance. </t>
  </si>
  <si>
    <t>Only the expenses held by the traveller herself/himself is to be listed here</t>
  </si>
  <si>
    <t>These will be handled in the ITU's invoices processing systems, Ibistic.</t>
  </si>
  <si>
    <t>Allocation (accounting string):</t>
  </si>
  <si>
    <t>The budget is to give a rough overview of the expenses associated withthe business trip</t>
  </si>
  <si>
    <t>https://intranet.itu.dk/en/Intranet-hjem/Organisation/Afdelinger/Okonomi-og-personale/Okonomi/Regnskab</t>
  </si>
  <si>
    <t>https://researchexpenses.wikit.itu.dk/Home</t>
  </si>
  <si>
    <t>More information on accounting strings at:</t>
  </si>
  <si>
    <t>This will enable the approver/authoriser to preapprove the expenses associated with the business trip</t>
  </si>
  <si>
    <t>then the trip can be approved without caling the PhD School Council in session.</t>
  </si>
  <si>
    <t>Note: If a Ph.D. student's supervisor can attest to the academic relevance of a trip and the budget is below DKK 15.000</t>
  </si>
  <si>
    <t>(this item is only used when the traveller is a Ph.D. student at ITU and the expenses for the trip are</t>
  </si>
  <si>
    <t xml:space="preserve"> a) less than DKK 15,000 and b) funded by the Ph.D. school) </t>
  </si>
  <si>
    <t>This is to be filled out when the trip is booked</t>
  </si>
  <si>
    <t>Expenses held on invoices adressed to the ITU or on corporate credit cards are not listed here.</t>
  </si>
  <si>
    <t>I.e.breakfast included in hotel bill or coference dinner in conference fee.</t>
  </si>
  <si>
    <t>Number of meals recieved: Meals not to be covered by daily allowance as they were included in other expenses.</t>
  </si>
  <si>
    <t>Covers overnight stays, without receipts, i.e. when staying with family or friends at the destination.</t>
  </si>
  <si>
    <t>Accomodation (specific research stays abroad):</t>
  </si>
  <si>
    <t xml:space="preserve">  means of transport and enter number of kilometers in the mileometer field under</t>
  </si>
  <si>
    <t xml:space="preserve">  the tab "Travel reimbursement".</t>
  </si>
  <si>
    <t>Note: If the trip is undertaken in accordance with the guidelines in "Guidelines concerning research stays abroad" and above 90 days. Please contact Accounting before proceeding.</t>
  </si>
  <si>
    <t>Comments (Approver/Authoriser):</t>
  </si>
  <si>
    <t>Advance is made avaliable roughly two weeks before departure, unless Accounting is informed about expenses already held by the traveller.</t>
  </si>
  <si>
    <t>International hotels:</t>
  </si>
  <si>
    <t>Daily allowance is intended to mitigate the added expenses incurred while travelling.</t>
  </si>
  <si>
    <t>Civil reg.:</t>
  </si>
  <si>
    <t>Please choose the type of expense from the drill-down menu.</t>
  </si>
  <si>
    <t>Note: hyperlinking directly to https-sites is uavaliable in Excel</t>
  </si>
  <si>
    <t>Daily allowance is intended to mitigate the added expenses incurred while travelling, such as meals and transportation at the destination.</t>
  </si>
  <si>
    <t>It is not required to submit receipts for expenses covered by daily allowance.</t>
  </si>
  <si>
    <t>Drill down and choose the type of expense</t>
  </si>
  <si>
    <t>Drill down to the destination</t>
  </si>
  <si>
    <t>Drill down to department</t>
  </si>
  <si>
    <t>By vouchers</t>
  </si>
  <si>
    <t>Management</t>
  </si>
  <si>
    <t>Finance and Personnel</t>
  </si>
  <si>
    <t>Facilities Management</t>
  </si>
  <si>
    <t>IT Department</t>
  </si>
  <si>
    <t>Research Support</t>
  </si>
  <si>
    <t>Learning Support</t>
  </si>
  <si>
    <t>Department of Computer Science</t>
  </si>
  <si>
    <t>Department of Digital Design</t>
  </si>
  <si>
    <t>Department of Business IT</t>
  </si>
  <si>
    <t>Either Head of Departments or Supervisor for Administrative Staff.</t>
  </si>
  <si>
    <t>Kurser pr. 01.01.2017</t>
  </si>
  <si>
    <t>This template is only used, if the cash advance exceeds the finalised travel expenses.</t>
  </si>
  <si>
    <t>All relevant information is carried over from the previous sheets in this document</t>
  </si>
  <si>
    <t xml:space="preserve">Only to be printed if explicitly required by the sheet "Travel reimbursement" </t>
  </si>
  <si>
    <t>Upon return this page is used for the final settlement between the traveller and the ITU regarding the business trip.</t>
  </si>
  <si>
    <t xml:space="preserve"> </t>
  </si>
  <si>
    <t>Welcome to the IT University's travel reimbursement form for 2018.</t>
  </si>
  <si>
    <t>Km</t>
  </si>
  <si>
    <r>
      <t xml:space="preserve">The travel is made in </t>
    </r>
    <r>
      <rPr>
        <b/>
        <u/>
        <sz val="14"/>
        <rFont val="Arial"/>
        <family val="2"/>
      </rPr>
      <t>own car</t>
    </r>
    <r>
      <rPr>
        <sz val="14"/>
        <rFont val="Arial"/>
        <family val="2"/>
      </rPr>
      <t xml:space="preserve"> with registration number: </t>
    </r>
  </si>
  <si>
    <t xml:space="preserve">Transport in own car with registration number: </t>
  </si>
  <si>
    <t>Unit (dept.), Activity is always required.</t>
  </si>
  <si>
    <t>Unit (dept):</t>
  </si>
  <si>
    <t>Activity:</t>
  </si>
  <si>
    <t>Drill down to the unit</t>
  </si>
  <si>
    <t>Point of departure - to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</si>
</sst>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_(* #,##0_);_(* \(#,##0\);_(* &quot;-&quot;??_);_(@_)"/>
    <numFmt numFmtId="166" formatCode="dd\.mm\.yyyy;@"/>
    <numFmt numFmtId="167" formatCode="#,##0.00000000"/>
    <numFmt numFmtId="168" formatCode="dd/mm/yy;@"/>
    <numFmt numFmtId="169" formatCode="&quot;Executive Management&quot;"/>
    <numFmt numFmtId="170" formatCode="&quot;IT Department&quot;"/>
    <numFmt numFmtId="171" formatCode="&quot;Finance and Personnel&quot;"/>
    <numFmt numFmtId="172" formatCode="&quot;Communication&quot;"/>
    <numFmt numFmtId="173" formatCode="&quot;Student Affairs and Programmes&quot;"/>
    <numFmt numFmtId="174" formatCode="&quot;Learning Support&quot;"/>
    <numFmt numFmtId="175" formatCode="&quot;Research Support&quot;"/>
    <numFmt numFmtId="176" formatCode="&quot;Facilities Management&quot;"/>
    <numFmt numFmtId="177" formatCode="&quot;Study Board&quot;"/>
    <numFmt numFmtId="178" formatCode="&quot;Phd School&quot;"/>
    <numFmt numFmtId="179" formatCode="&quot;Library&quot;"/>
    <numFmt numFmtId="180" formatCode="&quot;Computer Science&quot;"/>
    <numFmt numFmtId="181" formatCode="&quot;Digital Design&quot;"/>
    <numFmt numFmtId="182" formatCode="&quot;Business IT&quot;"/>
  </numFmts>
  <fonts count="6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3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10"/>
      <color theme="0"/>
      <name val="Arial"/>
      <family val="2"/>
    </font>
    <font>
      <b/>
      <sz val="18"/>
      <color rgb="FFFFC000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i/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4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640">
    <xf numFmtId="0" fontId="0" fillId="0" borderId="0" xfId="0"/>
    <xf numFmtId="0" fontId="11" fillId="3" borderId="27" xfId="0" applyFont="1" applyFill="1" applyBorder="1" applyProtection="1"/>
    <xf numFmtId="0" fontId="11" fillId="3" borderId="15" xfId="0" applyFont="1" applyFill="1" applyBorder="1" applyProtection="1"/>
    <xf numFmtId="0" fontId="0" fillId="3" borderId="9" xfId="0" applyFill="1" applyBorder="1" applyProtection="1"/>
    <xf numFmtId="0" fontId="0" fillId="5" borderId="0" xfId="0" applyFill="1" applyProtection="1"/>
    <xf numFmtId="0" fontId="8" fillId="5" borderId="0" xfId="0" applyFont="1" applyFill="1" applyProtection="1"/>
    <xf numFmtId="0" fontId="39" fillId="5" borderId="0" xfId="0" applyFont="1" applyFill="1" applyProtection="1"/>
    <xf numFmtId="0" fontId="27" fillId="5" borderId="0" xfId="0" applyFont="1" applyFill="1" applyProtection="1"/>
    <xf numFmtId="0" fontId="10" fillId="5" borderId="0" xfId="0" applyFont="1" applyFill="1" applyProtection="1"/>
    <xf numFmtId="0" fontId="7" fillId="5" borderId="0" xfId="0" applyFont="1" applyFill="1" applyBorder="1" applyProtection="1"/>
    <xf numFmtId="0" fontId="27" fillId="5" borderId="0" xfId="0" applyFont="1" applyFill="1" applyBorder="1" applyProtection="1"/>
    <xf numFmtId="0" fontId="8" fillId="5" borderId="0" xfId="0" applyFont="1" applyFill="1" applyBorder="1" applyProtection="1"/>
    <xf numFmtId="0" fontId="8" fillId="5" borderId="0" xfId="0" applyFont="1" applyFill="1" applyBorder="1" applyAlignment="1" applyProtection="1">
      <alignment horizontal="left"/>
    </xf>
    <xf numFmtId="0" fontId="28" fillId="5" borderId="0" xfId="0" applyFont="1" applyFill="1" applyAlignment="1" applyProtection="1">
      <alignment horizontal="left"/>
    </xf>
    <xf numFmtId="0" fontId="7" fillId="5" borderId="0" xfId="0" quotePrefix="1" applyNumberFormat="1" applyFont="1" applyFill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0" fontId="51" fillId="5" borderId="0" xfId="0" applyFont="1" applyFill="1" applyAlignment="1" applyProtection="1">
      <alignment horizontal="left"/>
    </xf>
    <xf numFmtId="0" fontId="52" fillId="5" borderId="0" xfId="0" applyFont="1" applyFill="1" applyProtection="1"/>
    <xf numFmtId="0" fontId="52" fillId="5" borderId="0" xfId="0" applyFont="1" applyFill="1" applyAlignment="1" applyProtection="1">
      <alignment horizontal="left"/>
    </xf>
    <xf numFmtId="0" fontId="52" fillId="5" borderId="0" xfId="0" applyFont="1" applyFill="1" applyBorder="1" applyProtection="1"/>
    <xf numFmtId="0" fontId="48" fillId="5" borderId="0" xfId="0" applyFont="1" applyFill="1" applyProtection="1"/>
    <xf numFmtId="0" fontId="0" fillId="5" borderId="0" xfId="0" applyFill="1" applyBorder="1" applyProtection="1"/>
    <xf numFmtId="0" fontId="11" fillId="5" borderId="0" xfId="0" applyFont="1" applyFill="1" applyBorder="1" applyProtection="1"/>
    <xf numFmtId="0" fontId="2" fillId="5" borderId="0" xfId="0" applyFont="1" applyFill="1" applyBorder="1" applyProtection="1"/>
    <xf numFmtId="0" fontId="18" fillId="5" borderId="0" xfId="0" applyFont="1" applyFill="1" applyProtection="1"/>
    <xf numFmtId="0" fontId="50" fillId="5" borderId="0" xfId="0" applyFont="1" applyFill="1" applyProtection="1"/>
    <xf numFmtId="0" fontId="17" fillId="4" borderId="13" xfId="0" applyFont="1" applyFill="1" applyBorder="1" applyProtection="1"/>
    <xf numFmtId="0" fontId="0" fillId="4" borderId="16" xfId="0" applyFill="1" applyBorder="1" applyProtection="1"/>
    <xf numFmtId="0" fontId="0" fillId="4" borderId="10" xfId="0" applyFill="1" applyBorder="1" applyProtection="1"/>
    <xf numFmtId="0" fontId="0" fillId="4" borderId="14" xfId="0" applyFill="1" applyBorder="1" applyProtection="1"/>
    <xf numFmtId="0" fontId="0" fillId="4" borderId="0" xfId="0" applyFill="1" applyBorder="1" applyProtection="1"/>
    <xf numFmtId="0" fontId="0" fillId="4" borderId="11" xfId="0" applyFill="1" applyBorder="1" applyProtection="1"/>
    <xf numFmtId="0" fontId="31" fillId="4" borderId="14" xfId="0" applyFont="1" applyFill="1" applyBorder="1" applyProtection="1"/>
    <xf numFmtId="0" fontId="35" fillId="4" borderId="25" xfId="0" applyFont="1" applyFill="1" applyBorder="1" applyAlignment="1" applyProtection="1">
      <alignment horizontal="center"/>
    </xf>
    <xf numFmtId="0" fontId="35" fillId="4" borderId="25" xfId="0" applyFont="1" applyFill="1" applyBorder="1" applyAlignment="1" applyProtection="1"/>
    <xf numFmtId="0" fontId="30" fillId="4" borderId="11" xfId="0" applyFont="1" applyFill="1" applyBorder="1" applyAlignment="1" applyProtection="1">
      <alignment vertical="top" wrapText="1"/>
    </xf>
    <xf numFmtId="0" fontId="30" fillId="4" borderId="14" xfId="0" applyFont="1" applyFill="1" applyBorder="1" applyProtection="1"/>
    <xf numFmtId="0" fontId="30" fillId="4" borderId="13" xfId="0" applyFont="1" applyFill="1" applyBorder="1" applyProtection="1"/>
    <xf numFmtId="0" fontId="11" fillId="4" borderId="26" xfId="0" applyFont="1" applyFill="1" applyBorder="1" applyProtection="1"/>
    <xf numFmtId="49" fontId="0" fillId="4" borderId="22" xfId="0" applyNumberFormat="1" applyFill="1" applyBorder="1" applyProtection="1"/>
    <xf numFmtId="49" fontId="0" fillId="4" borderId="22" xfId="0" applyNumberFormat="1" applyFill="1" applyBorder="1" applyAlignment="1" applyProtection="1">
      <alignment horizontal="left"/>
    </xf>
    <xf numFmtId="0" fontId="0" fillId="4" borderId="22" xfId="0" applyFill="1" applyBorder="1" applyProtection="1"/>
    <xf numFmtId="0" fontId="0" fillId="4" borderId="23" xfId="0" applyFill="1" applyBorder="1" applyProtection="1"/>
    <xf numFmtId="0" fontId="34" fillId="4" borderId="14" xfId="0" applyFont="1" applyFill="1" applyBorder="1" applyProtection="1"/>
    <xf numFmtId="0" fontId="11" fillId="4" borderId="0" xfId="0" applyFont="1" applyFill="1" applyBorder="1" applyProtection="1"/>
    <xf numFmtId="0" fontId="0" fillId="4" borderId="15" xfId="0" applyFill="1" applyBorder="1" applyProtection="1"/>
    <xf numFmtId="0" fontId="0" fillId="4" borderId="9" xfId="0" applyFill="1" applyBorder="1" applyProtection="1"/>
    <xf numFmtId="0" fontId="0" fillId="4" borderId="12" xfId="0" applyFill="1" applyBorder="1" applyProtection="1"/>
    <xf numFmtId="0" fontId="11" fillId="4" borderId="11" xfId="0" applyFont="1" applyFill="1" applyBorder="1" applyAlignment="1" applyProtection="1">
      <alignment horizontal="right"/>
    </xf>
    <xf numFmtId="0" fontId="16" fillId="4" borderId="0" xfId="0" applyFont="1" applyFill="1" applyBorder="1" applyProtection="1"/>
    <xf numFmtId="0" fontId="30" fillId="4" borderId="0" xfId="0" applyFont="1" applyFill="1" applyBorder="1" applyProtection="1"/>
    <xf numFmtId="0" fontId="18" fillId="4" borderId="26" xfId="0" applyFont="1" applyFill="1" applyBorder="1" applyProtection="1"/>
    <xf numFmtId="0" fontId="0" fillId="4" borderId="22" xfId="0" applyFill="1" applyBorder="1" applyAlignment="1" applyProtection="1">
      <alignment horizontal="left"/>
    </xf>
    <xf numFmtId="0" fontId="18" fillId="4" borderId="0" xfId="0" applyFont="1" applyFill="1" applyBorder="1" applyProtection="1"/>
    <xf numFmtId="0" fontId="11" fillId="4" borderId="14" xfId="0" applyFont="1" applyFill="1" applyBorder="1" applyProtection="1"/>
    <xf numFmtId="0" fontId="18" fillId="4" borderId="14" xfId="0" applyFont="1" applyFill="1" applyBorder="1" applyProtection="1"/>
    <xf numFmtId="0" fontId="32" fillId="4" borderId="0" xfId="0" applyFont="1" applyFill="1" applyBorder="1" applyProtection="1"/>
    <xf numFmtId="0" fontId="2" fillId="4" borderId="0" xfId="0" applyFont="1" applyFill="1" applyBorder="1" applyProtection="1"/>
    <xf numFmtId="0" fontId="18" fillId="4" borderId="0" xfId="0" applyFont="1" applyFill="1" applyBorder="1" applyAlignment="1" applyProtection="1">
      <alignment horizontal="right"/>
    </xf>
    <xf numFmtId="0" fontId="21" fillId="4" borderId="14" xfId="0" applyFont="1" applyFill="1" applyBorder="1" applyProtection="1"/>
    <xf numFmtId="0" fontId="0" fillId="4" borderId="25" xfId="0" applyFill="1" applyBorder="1" applyProtection="1"/>
    <xf numFmtId="0" fontId="11" fillId="4" borderId="25" xfId="0" applyFont="1" applyFill="1" applyBorder="1" applyAlignment="1" applyProtection="1">
      <alignment horizontal="center"/>
    </xf>
    <xf numFmtId="0" fontId="0" fillId="4" borderId="26" xfId="0" applyFill="1" applyBorder="1" applyProtection="1"/>
    <xf numFmtId="0" fontId="1" fillId="4" borderId="14" xfId="0" applyFont="1" applyFill="1" applyBorder="1" applyProtection="1"/>
    <xf numFmtId="0" fontId="33" fillId="4" borderId="14" xfId="0" applyFont="1" applyFill="1" applyBorder="1" applyProtection="1"/>
    <xf numFmtId="0" fontId="0" fillId="4" borderId="35" xfId="0" applyFill="1" applyBorder="1" applyProtection="1"/>
    <xf numFmtId="0" fontId="0" fillId="4" borderId="4" xfId="0" applyFill="1" applyBorder="1" applyProtection="1"/>
    <xf numFmtId="0" fontId="0" fillId="4" borderId="36" xfId="0" applyFill="1" applyBorder="1" applyProtection="1"/>
    <xf numFmtId="0" fontId="30" fillId="4" borderId="35" xfId="0" applyFont="1" applyFill="1" applyBorder="1" applyProtection="1"/>
    <xf numFmtId="0" fontId="30" fillId="4" borderId="4" xfId="0" applyFont="1" applyFill="1" applyBorder="1" applyProtection="1"/>
    <xf numFmtId="0" fontId="20" fillId="4" borderId="11" xfId="0" applyFont="1" applyFill="1" applyBorder="1" applyProtection="1"/>
    <xf numFmtId="0" fontId="32" fillId="2" borderId="4" xfId="0" applyFont="1" applyFill="1" applyBorder="1" applyProtection="1">
      <protection locked="0"/>
    </xf>
    <xf numFmtId="0" fontId="32" fillId="2" borderId="4" xfId="0" applyFont="1" applyFill="1" applyBorder="1" applyProtection="1"/>
    <xf numFmtId="0" fontId="0" fillId="2" borderId="25" xfId="0" applyFill="1" applyBorder="1" applyProtection="1">
      <protection locked="0"/>
    </xf>
    <xf numFmtId="0" fontId="0" fillId="2" borderId="0" xfId="0" applyFill="1" applyBorder="1" applyProtection="1"/>
    <xf numFmtId="0" fontId="42" fillId="5" borderId="0" xfId="0" applyFont="1" applyFill="1" applyBorder="1" applyProtection="1"/>
    <xf numFmtId="0" fontId="40" fillId="5" borderId="0" xfId="0" applyFont="1" applyFill="1" applyBorder="1" applyProtection="1"/>
    <xf numFmtId="0" fontId="41" fillId="5" borderId="0" xfId="0" applyFont="1" applyFill="1" applyBorder="1" applyProtection="1"/>
    <xf numFmtId="0" fontId="43" fillId="5" borderId="0" xfId="0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20" fontId="0" fillId="5" borderId="0" xfId="0" applyNumberFormat="1" applyFill="1" applyBorder="1" applyAlignment="1" applyProtection="1">
      <alignment horizontal="center"/>
    </xf>
    <xf numFmtId="14" fontId="40" fillId="5" borderId="0" xfId="0" applyNumberFormat="1" applyFont="1" applyFill="1" applyBorder="1" applyProtection="1"/>
    <xf numFmtId="49" fontId="44" fillId="5" borderId="0" xfId="0" applyNumberFormat="1" applyFont="1" applyFill="1" applyBorder="1" applyAlignment="1" applyProtection="1">
      <alignment horizontal="left"/>
    </xf>
    <xf numFmtId="0" fontId="40" fillId="5" borderId="0" xfId="0" applyNumberFormat="1" applyFont="1" applyFill="1" applyBorder="1" applyAlignment="1" applyProtection="1">
      <alignment horizontal="right"/>
    </xf>
    <xf numFmtId="0" fontId="45" fillId="5" borderId="0" xfId="0" applyNumberFormat="1" applyFont="1" applyFill="1" applyBorder="1" applyProtection="1"/>
    <xf numFmtId="0" fontId="0" fillId="5" borderId="0" xfId="0" applyFill="1" applyBorder="1" applyAlignment="1" applyProtection="1">
      <alignment horizontal="center"/>
    </xf>
    <xf numFmtId="0" fontId="44" fillId="5" borderId="0" xfId="0" applyNumberFormat="1" applyFont="1" applyFill="1" applyBorder="1" applyProtection="1"/>
    <xf numFmtId="49" fontId="44" fillId="5" borderId="0" xfId="0" applyNumberFormat="1" applyFont="1" applyFill="1" applyBorder="1" applyProtection="1"/>
    <xf numFmtId="1" fontId="44" fillId="5" borderId="0" xfId="0" applyNumberFormat="1" applyFont="1" applyFill="1" applyBorder="1" applyAlignment="1" applyProtection="1">
      <alignment horizontal="left"/>
    </xf>
    <xf numFmtId="0" fontId="40" fillId="5" borderId="0" xfId="0" applyNumberFormat="1" applyFont="1" applyFill="1" applyBorder="1" applyProtection="1"/>
    <xf numFmtId="0" fontId="40" fillId="5" borderId="0" xfId="0" applyNumberFormat="1" applyFont="1" applyFill="1" applyBorder="1" applyAlignment="1" applyProtection="1">
      <alignment horizontal="center"/>
    </xf>
    <xf numFmtId="49" fontId="40" fillId="5" borderId="0" xfId="0" applyNumberFormat="1" applyFont="1" applyFill="1" applyBorder="1" applyAlignment="1" applyProtection="1"/>
    <xf numFmtId="0" fontId="40" fillId="5" borderId="0" xfId="0" applyFont="1" applyFill="1" applyBorder="1" applyAlignment="1" applyProtection="1"/>
    <xf numFmtId="49" fontId="40" fillId="5" borderId="0" xfId="0" applyNumberFormat="1" applyFont="1" applyFill="1" applyBorder="1" applyProtection="1"/>
    <xf numFmtId="2" fontId="0" fillId="5" borderId="0" xfId="0" applyNumberFormat="1" applyFill="1" applyBorder="1" applyProtection="1"/>
    <xf numFmtId="166" fontId="40" fillId="5" borderId="0" xfId="0" applyNumberFormat="1" applyFont="1" applyFill="1" applyBorder="1" applyAlignment="1" applyProtection="1">
      <alignment horizontal="left"/>
    </xf>
    <xf numFmtId="20" fontId="40" fillId="5" borderId="0" xfId="0" applyNumberFormat="1" applyFont="1" applyFill="1" applyBorder="1" applyAlignment="1" applyProtection="1">
      <alignment horizontal="left"/>
    </xf>
    <xf numFmtId="2" fontId="50" fillId="5" borderId="0" xfId="0" applyNumberFormat="1" applyFont="1" applyFill="1" applyBorder="1" applyProtection="1"/>
    <xf numFmtId="0" fontId="40" fillId="5" borderId="0" xfId="0" applyFont="1" applyFill="1" applyBorder="1" applyAlignment="1" applyProtection="1">
      <alignment horizontal="right"/>
    </xf>
    <xf numFmtId="4" fontId="0" fillId="5" borderId="0" xfId="0" applyNumberFormat="1" applyFill="1" applyProtection="1"/>
    <xf numFmtId="0" fontId="15" fillId="5" borderId="0" xfId="0" applyFont="1" applyFill="1" applyProtection="1"/>
    <xf numFmtId="0" fontId="23" fillId="5" borderId="0" xfId="0" applyFont="1" applyFill="1" applyBorder="1" applyProtection="1"/>
    <xf numFmtId="0" fontId="40" fillId="5" borderId="0" xfId="0" applyFont="1" applyFill="1" applyAlignment="1" applyProtection="1">
      <alignment horizontal="left"/>
    </xf>
    <xf numFmtId="0" fontId="46" fillId="5" borderId="0" xfId="0" applyFont="1" applyFill="1" applyBorder="1" applyProtection="1"/>
    <xf numFmtId="4" fontId="0" fillId="5" borderId="0" xfId="0" applyNumberFormat="1" applyFill="1" applyBorder="1" applyProtection="1"/>
    <xf numFmtId="4" fontId="2" fillId="5" borderId="0" xfId="0" applyNumberFormat="1" applyFont="1" applyFill="1" applyBorder="1" applyProtection="1"/>
    <xf numFmtId="0" fontId="1" fillId="5" borderId="0" xfId="0" applyFont="1" applyFill="1" applyProtection="1"/>
    <xf numFmtId="167" fontId="0" fillId="5" borderId="0" xfId="0" applyNumberFormat="1" applyFill="1" applyBorder="1" applyProtection="1"/>
    <xf numFmtId="0" fontId="0" fillId="5" borderId="0" xfId="0" applyFill="1" applyAlignment="1" applyProtection="1">
      <alignment horizontal="center"/>
    </xf>
    <xf numFmtId="0" fontId="0" fillId="4" borderId="13" xfId="0" applyFill="1" applyBorder="1" applyProtection="1"/>
    <xf numFmtId="0" fontId="0" fillId="4" borderId="29" xfId="0" applyFill="1" applyBorder="1" applyProtection="1"/>
    <xf numFmtId="0" fontId="0" fillId="4" borderId="30" xfId="0" applyFill="1" applyBorder="1" applyAlignment="1" applyProtection="1">
      <alignment horizontal="left"/>
    </xf>
    <xf numFmtId="0" fontId="0" fillId="4" borderId="31" xfId="0" applyFill="1" applyBorder="1" applyProtection="1"/>
    <xf numFmtId="0" fontId="0" fillId="4" borderId="27" xfId="0" applyFill="1" applyBorder="1" applyProtection="1"/>
    <xf numFmtId="0" fontId="2" fillId="4" borderId="6" xfId="0" applyFont="1" applyFill="1" applyBorder="1" applyAlignment="1" applyProtection="1">
      <alignment horizontal="left"/>
    </xf>
    <xf numFmtId="0" fontId="2" fillId="4" borderId="6" xfId="0" applyFont="1" applyFill="1" applyBorder="1" applyProtection="1"/>
    <xf numFmtId="0" fontId="2" fillId="4" borderId="2" xfId="0" applyFont="1" applyFill="1" applyBorder="1" applyProtection="1"/>
    <xf numFmtId="0" fontId="0" fillId="4" borderId="6" xfId="0" applyFill="1" applyBorder="1" applyProtection="1"/>
    <xf numFmtId="0" fontId="0" fillId="4" borderId="6" xfId="0" applyFill="1" applyBorder="1" applyAlignment="1" applyProtection="1">
      <alignment horizontal="center"/>
    </xf>
    <xf numFmtId="0" fontId="0" fillId="4" borderId="32" xfId="0" applyFill="1" applyBorder="1" applyProtection="1"/>
    <xf numFmtId="0" fontId="0" fillId="4" borderId="33" xfId="0" applyFill="1" applyBorder="1" applyProtection="1"/>
    <xf numFmtId="0" fontId="2" fillId="4" borderId="16" xfId="0" applyFont="1" applyFill="1" applyBorder="1" applyAlignment="1" applyProtection="1">
      <alignment horizontal="left"/>
    </xf>
    <xf numFmtId="0" fontId="2" fillId="4" borderId="16" xfId="0" applyFont="1" applyFill="1" applyBorder="1" applyProtection="1"/>
    <xf numFmtId="0" fontId="0" fillId="4" borderId="6" xfId="0" applyFill="1" applyBorder="1" applyAlignment="1" applyProtection="1">
      <alignment horizontal="right"/>
    </xf>
    <xf numFmtId="0" fontId="2" fillId="4" borderId="18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4" fontId="0" fillId="4" borderId="5" xfId="0" applyNumberFormat="1" applyFill="1" applyBorder="1" applyAlignment="1" applyProtection="1">
      <alignment horizontal="right"/>
    </xf>
    <xf numFmtId="0" fontId="0" fillId="4" borderId="34" xfId="0" applyFill="1" applyBorder="1" applyAlignment="1" applyProtection="1">
      <alignment horizontal="right"/>
    </xf>
    <xf numFmtId="14" fontId="0" fillId="4" borderId="0" xfId="0" applyNumberFormat="1" applyFill="1" applyBorder="1" applyProtection="1"/>
    <xf numFmtId="0" fontId="0" fillId="4" borderId="34" xfId="0" applyFill="1" applyBorder="1" applyProtection="1"/>
    <xf numFmtId="14" fontId="0" fillId="4" borderId="4" xfId="0" applyNumberFormat="1" applyFill="1" applyBorder="1" applyAlignment="1" applyProtection="1">
      <alignment horizontal="center"/>
    </xf>
    <xf numFmtId="14" fontId="0" fillId="4" borderId="34" xfId="0" applyNumberFormat="1" applyFill="1" applyBorder="1" applyProtection="1"/>
    <xf numFmtId="0" fontId="2" fillId="4" borderId="4" xfId="0" applyFont="1" applyFill="1" applyBorder="1" applyAlignment="1" applyProtection="1">
      <alignment horizontal="center"/>
    </xf>
    <xf numFmtId="4" fontId="0" fillId="4" borderId="3" xfId="0" applyNumberFormat="1" applyFill="1" applyBorder="1" applyAlignment="1" applyProtection="1">
      <alignment horizontal="right"/>
    </xf>
    <xf numFmtId="14" fontId="0" fillId="4" borderId="0" xfId="0" applyNumberFormat="1" applyFill="1" applyBorder="1" applyAlignment="1" applyProtection="1">
      <alignment horizontal="center"/>
    </xf>
    <xf numFmtId="20" fontId="0" fillId="4" borderId="11" xfId="0" applyNumberFormat="1" applyFill="1" applyBorder="1" applyAlignment="1" applyProtection="1">
      <alignment horizontal="center"/>
    </xf>
    <xf numFmtId="0" fontId="3" fillId="4" borderId="4" xfId="0" applyFont="1" applyFill="1" applyBorder="1" applyProtection="1"/>
    <xf numFmtId="0" fontId="0" fillId="4" borderId="4" xfId="0" applyFill="1" applyBorder="1" applyAlignment="1" applyProtection="1">
      <alignment horizontal="right"/>
    </xf>
    <xf numFmtId="0" fontId="2" fillId="4" borderId="7" xfId="0" applyFont="1" applyFill="1" applyBorder="1" applyProtection="1"/>
    <xf numFmtId="0" fontId="0" fillId="4" borderId="4" xfId="0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center"/>
    </xf>
    <xf numFmtId="164" fontId="0" fillId="4" borderId="4" xfId="1" applyFont="1" applyFill="1" applyBorder="1" applyAlignment="1" applyProtection="1">
      <alignment horizontal="center"/>
    </xf>
    <xf numFmtId="164" fontId="0" fillId="4" borderId="34" xfId="1" applyNumberFormat="1" applyFont="1" applyFill="1" applyBorder="1" applyAlignment="1" applyProtection="1">
      <alignment horizontal="center"/>
    </xf>
    <xf numFmtId="4" fontId="0" fillId="4" borderId="34" xfId="0" applyNumberFormat="1" applyFill="1" applyBorder="1" applyProtection="1"/>
    <xf numFmtId="2" fontId="0" fillId="4" borderId="0" xfId="0" applyNumberFormat="1" applyFill="1" applyBorder="1" applyProtection="1"/>
    <xf numFmtId="4" fontId="0" fillId="4" borderId="36" xfId="0" applyNumberFormat="1" applyFill="1" applyBorder="1" applyProtection="1"/>
    <xf numFmtId="0" fontId="0" fillId="4" borderId="2" xfId="0" applyFill="1" applyBorder="1" applyProtection="1"/>
    <xf numFmtId="0" fontId="0" fillId="4" borderId="19" xfId="0" applyFill="1" applyBorder="1" applyAlignment="1" applyProtection="1">
      <alignment horizontal="center"/>
    </xf>
    <xf numFmtId="0" fontId="0" fillId="4" borderId="37" xfId="0" applyFill="1" applyBorder="1" applyAlignment="1" applyProtection="1">
      <alignment horizontal="center"/>
    </xf>
    <xf numFmtId="2" fontId="0" fillId="4" borderId="11" xfId="0" applyNumberFormat="1" applyFill="1" applyBorder="1" applyProtection="1"/>
    <xf numFmtId="0" fontId="0" fillId="4" borderId="3" xfId="0" applyFill="1" applyBorder="1" applyProtection="1"/>
    <xf numFmtId="0" fontId="0" fillId="4" borderId="1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left"/>
    </xf>
    <xf numFmtId="1" fontId="13" fillId="4" borderId="4" xfId="2" applyNumberFormat="1" applyFill="1" applyBorder="1" applyAlignment="1" applyProtection="1">
      <alignment horizontal="left"/>
    </xf>
    <xf numFmtId="0" fontId="26" fillId="4" borderId="4" xfId="0" applyFont="1" applyFill="1" applyBorder="1" applyAlignment="1" applyProtection="1">
      <alignment horizontal="right"/>
    </xf>
    <xf numFmtId="0" fontId="26" fillId="4" borderId="5" xfId="0" applyFont="1" applyFill="1" applyBorder="1" applyAlignment="1" applyProtection="1">
      <alignment horizontal="right"/>
    </xf>
    <xf numFmtId="0" fontId="0" fillId="4" borderId="21" xfId="0" applyFill="1" applyBorder="1" applyAlignment="1" applyProtection="1">
      <alignment horizontal="center"/>
    </xf>
    <xf numFmtId="2" fontId="0" fillId="4" borderId="36" xfId="0" applyNumberFormat="1" applyFill="1" applyBorder="1" applyProtection="1"/>
    <xf numFmtId="3" fontId="0" fillId="4" borderId="8" xfId="0" applyNumberFormat="1" applyFill="1" applyBorder="1" applyProtection="1">
      <protection locked="0"/>
    </xf>
    <xf numFmtId="4" fontId="0" fillId="4" borderId="17" xfId="0" applyNumberFormat="1" applyFill="1" applyBorder="1" applyProtection="1"/>
    <xf numFmtId="0" fontId="2" fillId="4" borderId="0" xfId="0" applyFont="1" applyFill="1" applyBorder="1" applyAlignment="1" applyProtection="1">
      <alignment horizontal="right"/>
    </xf>
    <xf numFmtId="4" fontId="0" fillId="4" borderId="20" xfId="0" applyNumberFormat="1" applyFill="1" applyBorder="1" applyProtection="1"/>
    <xf numFmtId="4" fontId="0" fillId="4" borderId="38" xfId="0" applyNumberFormat="1" applyFill="1" applyBorder="1" applyProtection="1"/>
    <xf numFmtId="0" fontId="0" fillId="4" borderId="8" xfId="0" applyFill="1" applyBorder="1" applyProtection="1"/>
    <xf numFmtId="0" fontId="0" fillId="4" borderId="37" xfId="0" applyFill="1" applyBorder="1" applyAlignment="1" applyProtection="1">
      <alignment horizontal="right"/>
    </xf>
    <xf numFmtId="2" fontId="0" fillId="4" borderId="17" xfId="0" applyNumberFormat="1" applyFill="1" applyBorder="1" applyProtection="1"/>
    <xf numFmtId="0" fontId="0" fillId="4" borderId="6" xfId="0" applyFill="1" applyBorder="1" applyAlignment="1" applyProtection="1">
      <alignment horizontal="left"/>
    </xf>
    <xf numFmtId="0" fontId="0" fillId="4" borderId="2" xfId="0" applyFill="1" applyBorder="1" applyAlignment="1" applyProtection="1">
      <alignment horizontal="left"/>
    </xf>
    <xf numFmtId="2" fontId="0" fillId="4" borderId="20" xfId="0" applyNumberFormat="1" applyFill="1" applyBorder="1" applyProtection="1"/>
    <xf numFmtId="0" fontId="2" fillId="4" borderId="28" xfId="0" applyFont="1" applyFill="1" applyBorder="1" applyProtection="1"/>
    <xf numFmtId="0" fontId="0" fillId="4" borderId="24" xfId="0" applyFill="1" applyBorder="1" applyAlignment="1" applyProtection="1">
      <alignment horizontal="center"/>
    </xf>
    <xf numFmtId="0" fontId="0" fillId="4" borderId="39" xfId="0" applyFill="1" applyBorder="1" applyProtection="1"/>
    <xf numFmtId="0" fontId="0" fillId="4" borderId="40" xfId="0" applyFill="1" applyBorder="1" applyProtection="1"/>
    <xf numFmtId="0" fontId="0" fillId="4" borderId="40" xfId="0" applyFill="1" applyBorder="1" applyAlignment="1" applyProtection="1">
      <alignment horizontal="right"/>
    </xf>
    <xf numFmtId="0" fontId="0" fillId="4" borderId="16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right"/>
    </xf>
    <xf numFmtId="4" fontId="0" fillId="4" borderId="31" xfId="0" applyNumberFormat="1" applyFill="1" applyBorder="1" applyAlignment="1" applyProtection="1">
      <alignment horizontal="right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right"/>
    </xf>
    <xf numFmtId="4" fontId="0" fillId="4" borderId="17" xfId="1" applyNumberFormat="1" applyFont="1" applyFill="1" applyBorder="1" applyProtection="1">
      <protection locked="0"/>
    </xf>
    <xf numFmtId="0" fontId="0" fillId="4" borderId="5" xfId="0" applyFill="1" applyBorder="1" applyProtection="1"/>
    <xf numFmtId="0" fontId="0" fillId="4" borderId="7" xfId="0" applyFill="1" applyBorder="1" applyProtection="1"/>
    <xf numFmtId="0" fontId="26" fillId="4" borderId="4" xfId="0" applyFont="1" applyFill="1" applyBorder="1" applyProtection="1"/>
    <xf numFmtId="4" fontId="0" fillId="4" borderId="36" xfId="0" applyNumberForma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center"/>
      <protection locked="0"/>
    </xf>
    <xf numFmtId="14" fontId="9" fillId="2" borderId="8" xfId="0" applyNumberFormat="1" applyFont="1" applyFill="1" applyBorder="1" applyAlignment="1" applyProtection="1">
      <alignment horizontal="right" vertical="center"/>
      <protection locked="0"/>
    </xf>
    <xf numFmtId="20" fontId="9" fillId="2" borderId="17" xfId="0" applyNumberFormat="1" applyFont="1" applyFill="1" applyBorder="1" applyAlignment="1" applyProtection="1">
      <alignment horizontal="right" vertical="center"/>
      <protection locked="0"/>
    </xf>
    <xf numFmtId="4" fontId="0" fillId="2" borderId="1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Protection="1"/>
    <xf numFmtId="0" fontId="0" fillId="2" borderId="2" xfId="0" applyFill="1" applyBorder="1" applyProtection="1"/>
    <xf numFmtId="0" fontId="1" fillId="2" borderId="0" xfId="0" applyFont="1" applyFill="1" applyBorder="1" applyProtection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9" xfId="0" applyFill="1" applyBorder="1" applyProtection="1"/>
    <xf numFmtId="0" fontId="0" fillId="2" borderId="41" xfId="0" applyFill="1" applyBorder="1" applyProtection="1"/>
    <xf numFmtId="0" fontId="1" fillId="2" borderId="9" xfId="0" applyFont="1" applyFill="1" applyBorder="1" applyProtection="1"/>
    <xf numFmtId="0" fontId="0" fillId="2" borderId="9" xfId="0" applyFill="1" applyBorder="1" applyAlignment="1" applyProtection="1">
      <alignment horizontal="center"/>
    </xf>
    <xf numFmtId="0" fontId="25" fillId="2" borderId="9" xfId="0" applyFont="1" applyFill="1" applyBorder="1" applyProtection="1"/>
    <xf numFmtId="0" fontId="23" fillId="2" borderId="9" xfId="0" applyFont="1" applyFill="1" applyBorder="1" applyProtection="1"/>
    <xf numFmtId="0" fontId="23" fillId="2" borderId="9" xfId="0" applyFont="1" applyFill="1" applyBorder="1" applyAlignment="1" applyProtection="1">
      <alignment horizontal="center"/>
    </xf>
    <xf numFmtId="0" fontId="25" fillId="2" borderId="9" xfId="0" applyFont="1" applyFill="1" applyBorder="1" applyAlignment="1" applyProtection="1">
      <alignment horizontal="right"/>
    </xf>
    <xf numFmtId="0" fontId="0" fillId="2" borderId="26" xfId="0" applyFill="1" applyBorder="1" applyProtection="1"/>
    <xf numFmtId="0" fontId="0" fillId="2" borderId="22" xfId="0" applyFill="1" applyBorder="1" applyProtection="1"/>
    <xf numFmtId="0" fontId="0" fillId="2" borderId="22" xfId="0" applyFill="1" applyBorder="1" applyAlignment="1" applyProtection="1">
      <alignment horizontal="center"/>
    </xf>
    <xf numFmtId="0" fontId="0" fillId="2" borderId="0" xfId="0" applyFill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7" fillId="2" borderId="0" xfId="0" applyFont="1" applyFill="1" applyProtection="1"/>
    <xf numFmtId="4" fontId="0" fillId="2" borderId="0" xfId="0" applyNumberFormat="1" applyFill="1" applyProtection="1"/>
    <xf numFmtId="0" fontId="2" fillId="2" borderId="0" xfId="0" applyFont="1" applyFill="1" applyBorder="1" applyProtection="1"/>
    <xf numFmtId="0" fontId="14" fillId="2" borderId="0" xfId="0" applyFont="1" applyFill="1" applyBorder="1" applyProtection="1"/>
    <xf numFmtId="0" fontId="15" fillId="2" borderId="0" xfId="0" applyFont="1" applyFill="1" applyProtection="1"/>
    <xf numFmtId="0" fontId="16" fillId="2" borderId="0" xfId="0" applyFont="1" applyFill="1" applyBorder="1" applyProtection="1"/>
    <xf numFmtId="14" fontId="0" fillId="2" borderId="18" xfId="0" applyNumberFormat="1" applyFill="1" applyBorder="1" applyProtection="1"/>
    <xf numFmtId="49" fontId="19" fillId="2" borderId="6" xfId="0" applyNumberFormat="1" applyFont="1" applyFill="1" applyBorder="1" applyAlignment="1" applyProtection="1">
      <alignment horizontal="left"/>
    </xf>
    <xf numFmtId="0" fontId="0" fillId="2" borderId="6" xfId="0" applyNumberFormat="1" applyFill="1" applyBorder="1" applyAlignment="1" applyProtection="1">
      <alignment horizontal="right"/>
    </xf>
    <xf numFmtId="49" fontId="20" fillId="2" borderId="6" xfId="0" applyNumberFormat="1" applyFont="1" applyFill="1" applyBorder="1" applyAlignment="1" applyProtection="1">
      <alignment horizontal="left"/>
    </xf>
    <xf numFmtId="4" fontId="0" fillId="2" borderId="6" xfId="0" applyNumberFormat="1" applyFill="1" applyBorder="1" applyProtection="1"/>
    <xf numFmtId="0" fontId="2" fillId="2" borderId="6" xfId="0" applyFont="1" applyFill="1" applyBorder="1" applyProtection="1"/>
    <xf numFmtId="14" fontId="0" fillId="2" borderId="1" xfId="0" applyNumberFormat="1" applyFill="1" applyBorder="1" applyProtection="1"/>
    <xf numFmtId="0" fontId="19" fillId="2" borderId="0" xfId="0" applyNumberFormat="1" applyFont="1" applyFill="1" applyBorder="1" applyAlignment="1" applyProtection="1">
      <alignment horizontal="left"/>
    </xf>
    <xf numFmtId="49" fontId="19" fillId="2" borderId="0" xfId="0" applyNumberFormat="1" applyFont="1" applyFill="1" applyBorder="1" applyProtection="1"/>
    <xf numFmtId="0" fontId="0" fillId="2" borderId="0" xfId="0" applyNumberFormat="1" applyFill="1" applyBorder="1" applyAlignment="1" applyProtection="1">
      <alignment horizontal="right"/>
    </xf>
    <xf numFmtId="0" fontId="0" fillId="2" borderId="0" xfId="0" applyNumberFormat="1" applyFill="1" applyBorder="1" applyProtection="1"/>
    <xf numFmtId="4" fontId="0" fillId="2" borderId="0" xfId="0" applyNumberFormat="1" applyFill="1" applyBorder="1" applyProtection="1"/>
    <xf numFmtId="0" fontId="0" fillId="2" borderId="0" xfId="0" applyNumberFormat="1" applyFill="1" applyBorder="1" applyAlignment="1" applyProtection="1">
      <alignment horizontal="left"/>
    </xf>
    <xf numFmtId="49" fontId="0" fillId="2" borderId="0" xfId="0" applyNumberFormat="1" applyFill="1" applyBorder="1" applyAlignment="1" applyProtection="1"/>
    <xf numFmtId="0" fontId="0" fillId="2" borderId="0" xfId="0" applyFill="1" applyBorder="1" applyAlignment="1" applyProtection="1"/>
    <xf numFmtId="49" fontId="0" fillId="2" borderId="0" xfId="0" applyNumberFormat="1" applyFill="1" applyBorder="1" applyProtection="1"/>
    <xf numFmtId="166" fontId="0" fillId="2" borderId="0" xfId="0" applyNumberFormat="1" applyFill="1" applyBorder="1" applyAlignment="1" applyProtection="1">
      <alignment horizontal="left"/>
    </xf>
    <xf numFmtId="20" fontId="0" fillId="2" borderId="0" xfId="0" applyNumberFormat="1" applyFill="1" applyBorder="1" applyAlignment="1" applyProtection="1">
      <alignment horizontal="left"/>
    </xf>
    <xf numFmtId="14" fontId="0" fillId="2" borderId="0" xfId="0" applyNumberFormat="1" applyFill="1" applyBorder="1" applyProtection="1"/>
    <xf numFmtId="14" fontId="0" fillId="2" borderId="7" xfId="0" applyNumberFormat="1" applyFill="1" applyBorder="1" applyProtection="1"/>
    <xf numFmtId="166" fontId="0" fillId="2" borderId="4" xfId="0" applyNumberFormat="1" applyFill="1" applyBorder="1" applyAlignment="1" applyProtection="1">
      <alignment horizontal="left"/>
    </xf>
    <xf numFmtId="20" fontId="0" fillId="2" borderId="4" xfId="0" applyNumberFormat="1" applyFill="1" applyBorder="1" applyAlignment="1" applyProtection="1">
      <alignment horizontal="left"/>
    </xf>
    <xf numFmtId="0" fontId="2" fillId="2" borderId="4" xfId="0" applyFont="1" applyFill="1" applyBorder="1" applyProtection="1"/>
    <xf numFmtId="14" fontId="0" fillId="2" borderId="4" xfId="0" applyNumberFormat="1" applyFill="1" applyBorder="1" applyProtection="1"/>
    <xf numFmtId="4" fontId="0" fillId="2" borderId="4" xfId="0" applyNumberFormat="1" applyFill="1" applyBorder="1" applyProtection="1"/>
    <xf numFmtId="0" fontId="0" fillId="2" borderId="5" xfId="0" applyFill="1" applyBorder="1" applyProtection="1"/>
    <xf numFmtId="0" fontId="0" fillId="2" borderId="18" xfId="0" applyFill="1" applyBorder="1" applyProtection="1"/>
    <xf numFmtId="0" fontId="0" fillId="2" borderId="1" xfId="0" applyFill="1" applyBorder="1" applyProtection="1"/>
    <xf numFmtId="0" fontId="0" fillId="2" borderId="0" xfId="0" applyFill="1" applyBorder="1" applyAlignment="1" applyProtection="1">
      <alignment horizontal="right"/>
    </xf>
    <xf numFmtId="4" fontId="0" fillId="2" borderId="3" xfId="0" applyNumberFormat="1" applyFill="1" applyBorder="1" applyProtection="1"/>
    <xf numFmtId="0" fontId="0" fillId="2" borderId="7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Alignment="1" applyProtection="1">
      <alignment horizontal="left"/>
    </xf>
    <xf numFmtId="0" fontId="1" fillId="2" borderId="7" xfId="0" applyFont="1" applyFill="1" applyBorder="1" applyProtection="1"/>
    <xf numFmtId="0" fontId="0" fillId="2" borderId="32" xfId="0" applyFill="1" applyBorder="1" applyProtection="1"/>
    <xf numFmtId="0" fontId="0" fillId="2" borderId="14" xfId="0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5" xfId="0" applyFill="1" applyBorder="1" applyProtection="1"/>
    <xf numFmtId="0" fontId="0" fillId="2" borderId="23" xfId="0" applyFill="1" applyBorder="1" applyProtection="1"/>
    <xf numFmtId="0" fontId="6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20" fontId="0" fillId="2" borderId="0" xfId="0" applyNumberFormat="1" applyFill="1" applyBorder="1" applyAlignment="1" applyProtection="1">
      <alignment horizontal="center"/>
    </xf>
    <xf numFmtId="2" fontId="0" fillId="2" borderId="0" xfId="0" applyNumberFormat="1" applyFill="1" applyBorder="1" applyProtection="1"/>
    <xf numFmtId="164" fontId="0" fillId="2" borderId="0" xfId="1" applyFont="1" applyFill="1" applyBorder="1" applyProtection="1"/>
    <xf numFmtId="2" fontId="0" fillId="2" borderId="0" xfId="0" applyNumberFormat="1" applyFill="1" applyBorder="1" applyAlignment="1" applyProtection="1">
      <alignment horizontal="right"/>
    </xf>
    <xf numFmtId="0" fontId="0" fillId="5" borderId="0" xfId="0" applyFill="1"/>
    <xf numFmtId="4" fontId="0" fillId="5" borderId="0" xfId="0" applyNumberFormat="1" applyFill="1"/>
    <xf numFmtId="0" fontId="10" fillId="5" borderId="0" xfId="0" applyFont="1" applyFill="1"/>
    <xf numFmtId="0" fontId="1" fillId="5" borderId="0" xfId="0" applyFont="1" applyFill="1"/>
    <xf numFmtId="0" fontId="38" fillId="2" borderId="0" xfId="0" applyFont="1" applyFill="1"/>
    <xf numFmtId="0" fontId="0" fillId="2" borderId="0" xfId="0" applyFill="1"/>
    <xf numFmtId="4" fontId="0" fillId="2" borderId="0" xfId="0" applyNumberFormat="1" applyFill="1"/>
    <xf numFmtId="0" fontId="33" fillId="2" borderId="0" xfId="0" applyNumberFormat="1" applyFont="1" applyFill="1"/>
    <xf numFmtId="0" fontId="15" fillId="2" borderId="0" xfId="0" applyNumberFormat="1" applyFont="1" applyFill="1"/>
    <xf numFmtId="0" fontId="2" fillId="2" borderId="0" xfId="0" applyNumberFormat="1" applyFont="1" applyFill="1"/>
    <xf numFmtId="0" fontId="0" fillId="2" borderId="0" xfId="0" applyNumberFormat="1" applyFill="1"/>
    <xf numFmtId="14" fontId="0" fillId="2" borderId="18" xfId="0" applyNumberFormat="1" applyFill="1" applyBorder="1"/>
    <xf numFmtId="49" fontId="19" fillId="2" borderId="6" xfId="0" applyNumberFormat="1" applyFont="1" applyFill="1" applyBorder="1" applyAlignment="1">
      <alignment horizontal="left"/>
    </xf>
    <xf numFmtId="0" fontId="0" fillId="2" borderId="6" xfId="0" applyNumberFormat="1" applyFill="1" applyBorder="1"/>
    <xf numFmtId="4" fontId="0" fillId="2" borderId="2" xfId="0" applyNumberFormat="1" applyFill="1" applyBorder="1"/>
    <xf numFmtId="14" fontId="0" fillId="2" borderId="1" xfId="0" applyNumberFormat="1" applyFill="1" applyBorder="1"/>
    <xf numFmtId="0" fontId="19" fillId="2" borderId="0" xfId="0" applyNumberFormat="1" applyFont="1" applyFill="1" applyBorder="1"/>
    <xf numFmtId="0" fontId="0" fillId="2" borderId="0" xfId="0" applyNumberFormat="1" applyFill="1" applyBorder="1"/>
    <xf numFmtId="4" fontId="0" fillId="2" borderId="3" xfId="0" applyNumberFormat="1" applyFill="1" applyBorder="1"/>
    <xf numFmtId="0" fontId="0" fillId="2" borderId="1" xfId="0" applyNumberFormat="1" applyFill="1" applyBorder="1"/>
    <xf numFmtId="49" fontId="19" fillId="2" borderId="0" xfId="0" applyNumberFormat="1" applyFont="1" applyFill="1" applyBorder="1"/>
    <xf numFmtId="14" fontId="0" fillId="2" borderId="0" xfId="0" applyNumberFormat="1" applyFill="1" applyBorder="1" applyAlignment="1">
      <alignment horizontal="left"/>
    </xf>
    <xf numFmtId="20" fontId="0" fillId="2" borderId="0" xfId="0" applyNumberFormat="1" applyFill="1" applyBorder="1" applyAlignment="1">
      <alignment horizontal="left"/>
    </xf>
    <xf numFmtId="14" fontId="0" fillId="2" borderId="0" xfId="0" applyNumberFormat="1" applyFill="1" applyBorder="1"/>
    <xf numFmtId="14" fontId="0" fillId="2" borderId="7" xfId="0" applyNumberFormat="1" applyFill="1" applyBorder="1"/>
    <xf numFmtId="14" fontId="0" fillId="2" borderId="4" xfId="0" applyNumberFormat="1" applyFill="1" applyBorder="1" applyAlignment="1">
      <alignment horizontal="left"/>
    </xf>
    <xf numFmtId="20" fontId="0" fillId="2" borderId="4" xfId="0" applyNumberFormat="1" applyFill="1" applyBorder="1" applyAlignment="1">
      <alignment horizontal="left"/>
    </xf>
    <xf numFmtId="14" fontId="0" fillId="2" borderId="4" xfId="0" applyNumberFormat="1" applyFill="1" applyBorder="1"/>
    <xf numFmtId="4" fontId="0" fillId="2" borderId="5" xfId="0" applyNumberForma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0" xfId="0" applyFont="1" applyFill="1" applyBorder="1"/>
    <xf numFmtId="4" fontId="2" fillId="2" borderId="3" xfId="0" applyNumberFormat="1" applyFont="1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4" fontId="0" fillId="2" borderId="0" xfId="0" applyNumberFormat="1" applyFill="1" applyBorder="1"/>
    <xf numFmtId="4" fontId="0" fillId="2" borderId="4" xfId="0" applyNumberFormat="1" applyFill="1" applyBorder="1"/>
    <xf numFmtId="0" fontId="18" fillId="2" borderId="0" xfId="0" applyFont="1" applyFill="1"/>
    <xf numFmtId="0" fontId="19" fillId="2" borderId="0" xfId="0" applyFont="1" applyFill="1"/>
    <xf numFmtId="4" fontId="19" fillId="2" borderId="0" xfId="0" applyNumberFormat="1" applyFont="1" applyFill="1"/>
    <xf numFmtId="0" fontId="36" fillId="2" borderId="0" xfId="0" applyFont="1" applyFill="1"/>
    <xf numFmtId="0" fontId="15" fillId="2" borderId="0" xfId="0" applyFont="1" applyFill="1"/>
    <xf numFmtId="0" fontId="1" fillId="2" borderId="0" xfId="0" applyFont="1" applyFill="1"/>
    <xf numFmtId="0" fontId="22" fillId="2" borderId="0" xfId="0" applyFont="1" applyFill="1"/>
    <xf numFmtId="0" fontId="11" fillId="2" borderId="0" xfId="0" applyFont="1" applyFill="1"/>
    <xf numFmtId="4" fontId="11" fillId="2" borderId="0" xfId="0" applyNumberFormat="1" applyFont="1" applyFill="1"/>
    <xf numFmtId="14" fontId="29" fillId="5" borderId="0" xfId="0" applyNumberFormat="1" applyFont="1" applyFill="1"/>
    <xf numFmtId="0" fontId="0" fillId="5" borderId="0" xfId="0" applyFill="1" applyAlignment="1">
      <alignment horizontal="left"/>
    </xf>
    <xf numFmtId="0" fontId="0" fillId="4" borderId="13" xfId="0" applyFill="1" applyBorder="1"/>
    <xf numFmtId="0" fontId="5" fillId="4" borderId="16" xfId="0" applyFont="1" applyFill="1" applyBorder="1"/>
    <xf numFmtId="0" fontId="0" fillId="4" borderId="16" xfId="0" applyFill="1" applyBorder="1"/>
    <xf numFmtId="0" fontId="0" fillId="4" borderId="16" xfId="0" applyFill="1" applyBorder="1" applyAlignment="1">
      <alignment horizontal="left"/>
    </xf>
    <xf numFmtId="0" fontId="0" fillId="4" borderId="10" xfId="0" applyFill="1" applyBorder="1"/>
    <xf numFmtId="0" fontId="0" fillId="4" borderId="14" xfId="0" applyFill="1" applyBorder="1"/>
    <xf numFmtId="0" fontId="5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4" borderId="11" xfId="0" applyFill="1" applyBorder="1"/>
    <xf numFmtId="0" fontId="0" fillId="4" borderId="18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left"/>
    </xf>
    <xf numFmtId="0" fontId="0" fillId="4" borderId="2" xfId="0" applyFill="1" applyBorder="1"/>
    <xf numFmtId="0" fontId="0" fillId="4" borderId="1" xfId="0" applyFill="1" applyBorder="1"/>
    <xf numFmtId="0" fontId="0" fillId="4" borderId="3" xfId="0" applyFill="1" applyBorder="1"/>
    <xf numFmtId="49" fontId="0" fillId="4" borderId="0" xfId="0" applyNumberFormat="1" applyFill="1" applyBorder="1" applyAlignment="1">
      <alignment horizontal="left"/>
    </xf>
    <xf numFmtId="0" fontId="0" fillId="4" borderId="7" xfId="0" applyFill="1" applyBorder="1"/>
    <xf numFmtId="0" fontId="0" fillId="4" borderId="4" xfId="0" applyFill="1" applyBorder="1"/>
    <xf numFmtId="0" fontId="0" fillId="4" borderId="4" xfId="0" applyFill="1" applyBorder="1" applyAlignment="1">
      <alignment horizontal="left"/>
    </xf>
    <xf numFmtId="0" fontId="0" fillId="4" borderId="5" xfId="0" applyFill="1" applyBorder="1"/>
    <xf numFmtId="2" fontId="0" fillId="4" borderId="0" xfId="0" applyNumberFormat="1" applyFill="1" applyBorder="1"/>
    <xf numFmtId="0" fontId="0" fillId="4" borderId="0" xfId="0" applyFill="1" applyBorder="1" applyAlignment="1">
      <alignment horizontal="center"/>
    </xf>
    <xf numFmtId="165" fontId="0" fillId="4" borderId="11" xfId="1" applyNumberFormat="1" applyFont="1" applyFill="1" applyBorder="1"/>
    <xf numFmtId="164" fontId="0" fillId="4" borderId="21" xfId="1" applyFont="1" applyFill="1" applyBorder="1" applyAlignment="1">
      <alignment horizontal="center"/>
    </xf>
    <xf numFmtId="164" fontId="0" fillId="4" borderId="4" xfId="1" applyFont="1" applyFill="1" applyBorder="1" applyAlignment="1">
      <alignment horizontal="center"/>
    </xf>
    <xf numFmtId="39" fontId="0" fillId="4" borderId="8" xfId="1" applyNumberFormat="1" applyFont="1" applyFill="1" applyBorder="1" applyAlignment="1">
      <alignment horizontal="center"/>
    </xf>
    <xf numFmtId="164" fontId="0" fillId="4" borderId="0" xfId="1" applyFont="1" applyFill="1" applyBorder="1" applyAlignment="1">
      <alignment horizontal="center"/>
    </xf>
    <xf numFmtId="164" fontId="0" fillId="4" borderId="0" xfId="1" applyFont="1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164" fontId="0" fillId="4" borderId="8" xfId="1" applyFont="1" applyFill="1" applyBorder="1" applyAlignment="1">
      <alignment horizontal="center"/>
    </xf>
    <xf numFmtId="164" fontId="0" fillId="4" borderId="11" xfId="1" applyFont="1" applyFill="1" applyBorder="1"/>
    <xf numFmtId="164" fontId="0" fillId="4" borderId="2" xfId="1" applyFont="1" applyFill="1" applyBorder="1" applyAlignment="1">
      <alignment horizontal="center"/>
    </xf>
    <xf numFmtId="164" fontId="0" fillId="4" borderId="3" xfId="1" applyFont="1" applyFill="1" applyBorder="1" applyAlignment="1">
      <alignment horizontal="center"/>
    </xf>
    <xf numFmtId="164" fontId="0" fillId="4" borderId="5" xfId="1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18" xfId="0" applyFill="1" applyBorder="1" applyAlignment="1">
      <alignment horizontal="left"/>
    </xf>
    <xf numFmtId="164" fontId="0" fillId="4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5" xfId="0" applyFill="1" applyBorder="1"/>
    <xf numFmtId="0" fontId="0" fillId="4" borderId="7" xfId="0" applyFill="1" applyBorder="1" applyAlignment="1">
      <alignment horizontal="left"/>
    </xf>
    <xf numFmtId="39" fontId="0" fillId="4" borderId="5" xfId="0" applyNumberFormat="1" applyFill="1" applyBorder="1"/>
    <xf numFmtId="0" fontId="0" fillId="4" borderId="12" xfId="0" applyFill="1" applyBorder="1"/>
    <xf numFmtId="164" fontId="0" fillId="4" borderId="0" xfId="1" applyFont="1" applyFill="1" applyBorder="1"/>
    <xf numFmtId="0" fontId="0" fillId="4" borderId="9" xfId="0" applyFill="1" applyBorder="1"/>
    <xf numFmtId="0" fontId="0" fillId="4" borderId="9" xfId="0" applyFill="1" applyBorder="1" applyAlignment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left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9" fillId="2" borderId="8" xfId="0" applyNumberFormat="1" applyFont="1" applyFill="1" applyBorder="1" applyAlignment="1" applyProtection="1">
      <alignment horizontal="left" vertical="center"/>
      <protection locked="0"/>
    </xf>
    <xf numFmtId="0" fontId="50" fillId="5" borderId="0" xfId="0" applyFont="1" applyFill="1"/>
    <xf numFmtId="20" fontId="50" fillId="5" borderId="0" xfId="0" applyNumberFormat="1" applyFont="1" applyFill="1" applyBorder="1" applyAlignment="1" applyProtection="1">
      <alignment horizontal="left"/>
    </xf>
    <xf numFmtId="4" fontId="52" fillId="5" borderId="0" xfId="0" applyNumberFormat="1" applyFont="1" applyFill="1" applyBorder="1" applyProtection="1"/>
    <xf numFmtId="0" fontId="52" fillId="5" borderId="0" xfId="0" applyFont="1" applyFill="1" applyBorder="1" applyAlignment="1" applyProtection="1"/>
    <xf numFmtId="0" fontId="52" fillId="5" borderId="0" xfId="0" applyFont="1" applyFill="1" applyAlignment="1" applyProtection="1"/>
    <xf numFmtId="14" fontId="0" fillId="2" borderId="0" xfId="0" applyNumberFormat="1" applyFill="1" applyBorder="1" applyAlignment="1" applyProtection="1">
      <protection locked="0"/>
    </xf>
    <xf numFmtId="14" fontId="0" fillId="2" borderId="9" xfId="0" applyNumberFormat="1" applyFill="1" applyBorder="1" applyAlignment="1" applyProtection="1">
      <protection locked="0"/>
    </xf>
    <xf numFmtId="0" fontId="53" fillId="5" borderId="0" xfId="0" applyFont="1" applyFill="1" applyProtection="1"/>
    <xf numFmtId="0" fontId="50" fillId="5" borderId="0" xfId="0" applyFont="1" applyFill="1" applyBorder="1" applyAlignment="1" applyProtection="1">
      <alignment horizontal="left"/>
    </xf>
    <xf numFmtId="0" fontId="50" fillId="5" borderId="0" xfId="0" applyFont="1" applyFill="1" applyAlignment="1" applyProtection="1">
      <alignment horizontal="left"/>
    </xf>
    <xf numFmtId="2" fontId="50" fillId="5" borderId="0" xfId="0" applyNumberFormat="1" applyFont="1" applyFill="1" applyBorder="1" applyAlignment="1" applyProtection="1">
      <alignment horizontal="left"/>
    </xf>
    <xf numFmtId="14" fontId="52" fillId="5" borderId="0" xfId="0" applyNumberFormat="1" applyFont="1" applyFill="1"/>
    <xf numFmtId="0" fontId="54" fillId="5" borderId="0" xfId="0" applyFont="1" applyFill="1"/>
    <xf numFmtId="0" fontId="25" fillId="4" borderId="7" xfId="0" applyFont="1" applyFill="1" applyBorder="1" applyAlignment="1" applyProtection="1">
      <alignment horizontal="right"/>
    </xf>
    <xf numFmtId="0" fontId="47" fillId="4" borderId="14" xfId="0" applyFont="1" applyFill="1" applyBorder="1"/>
    <xf numFmtId="4" fontId="0" fillId="2" borderId="0" xfId="0" applyNumberFormat="1" applyFill="1" applyBorder="1" applyAlignment="1" applyProtection="1"/>
    <xf numFmtId="0" fontId="0" fillId="2" borderId="3" xfId="0" applyFill="1" applyBorder="1" applyAlignment="1" applyProtection="1"/>
    <xf numFmtId="0" fontId="1" fillId="2" borderId="25" xfId="0" applyFont="1" applyFill="1" applyBorder="1" applyProtection="1">
      <protection locked="0"/>
    </xf>
    <xf numFmtId="4" fontId="0" fillId="2" borderId="0" xfId="0" applyNumberFormat="1" applyFill="1" applyBorder="1" applyAlignment="1" applyProtection="1"/>
    <xf numFmtId="0" fontId="0" fillId="2" borderId="3" xfId="0" applyFill="1" applyBorder="1" applyAlignment="1" applyProtection="1"/>
    <xf numFmtId="0" fontId="48" fillId="5" borderId="0" xfId="0" applyFont="1" applyFill="1" applyAlignment="1" applyProtection="1">
      <alignment horizontal="left"/>
    </xf>
    <xf numFmtId="4" fontId="0" fillId="4" borderId="4" xfId="1" applyNumberFormat="1" applyFont="1" applyFill="1" applyBorder="1" applyAlignment="1" applyProtection="1">
      <alignment horizontal="right"/>
    </xf>
    <xf numFmtId="0" fontId="1" fillId="2" borderId="18" xfId="0" applyFont="1" applyFill="1" applyBorder="1" applyProtection="1"/>
    <xf numFmtId="0" fontId="0" fillId="4" borderId="34" xfId="0" applyFill="1" applyBorder="1" applyAlignment="1" applyProtection="1"/>
    <xf numFmtId="0" fontId="11" fillId="4" borderId="0" xfId="0" applyFont="1" applyFill="1" applyBorder="1" applyAlignment="1" applyProtection="1">
      <alignment horizontal="right"/>
    </xf>
    <xf numFmtId="0" fontId="11" fillId="5" borderId="0" xfId="0" applyFont="1" applyFill="1" applyProtection="1"/>
    <xf numFmtId="0" fontId="11" fillId="5" borderId="0" xfId="0" applyFont="1" applyFill="1" applyAlignment="1" applyProtection="1">
      <alignment horizontal="left"/>
    </xf>
    <xf numFmtId="0" fontId="11" fillId="5" borderId="0" xfId="0" applyFont="1" applyFill="1" applyBorder="1" applyAlignment="1" applyProtection="1">
      <alignment horizontal="left"/>
    </xf>
    <xf numFmtId="39" fontId="0" fillId="2" borderId="8" xfId="1" applyNumberFormat="1" applyFont="1" applyFill="1" applyBorder="1" applyAlignment="1" applyProtection="1">
      <alignment horizontal="center"/>
      <protection locked="0"/>
    </xf>
    <xf numFmtId="39" fontId="0" fillId="2" borderId="21" xfId="1" applyNumberFormat="1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/>
    </xf>
    <xf numFmtId="0" fontId="7" fillId="5" borderId="0" xfId="0" quotePrefix="1" applyFont="1" applyFill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center"/>
    </xf>
    <xf numFmtId="0" fontId="8" fillId="4" borderId="13" xfId="0" applyFont="1" applyFill="1" applyBorder="1" applyProtection="1"/>
    <xf numFmtId="0" fontId="7" fillId="4" borderId="14" xfId="0" applyFont="1" applyFill="1" applyBorder="1" applyProtection="1"/>
    <xf numFmtId="0" fontId="8" fillId="4" borderId="15" xfId="0" applyFont="1" applyFill="1" applyBorder="1" applyProtection="1"/>
    <xf numFmtId="0" fontId="8" fillId="4" borderId="16" xfId="0" applyFont="1" applyFill="1" applyBorder="1" applyProtection="1"/>
    <xf numFmtId="0" fontId="8" fillId="4" borderId="0" xfId="0" applyFont="1" applyFill="1" applyBorder="1" applyProtection="1"/>
    <xf numFmtId="0" fontId="8" fillId="4" borderId="9" xfId="0" applyFont="1" applyFill="1" applyBorder="1" applyProtection="1"/>
    <xf numFmtId="0" fontId="27" fillId="4" borderId="10" xfId="0" applyFont="1" applyFill="1" applyBorder="1" applyProtection="1"/>
    <xf numFmtId="0" fontId="27" fillId="4" borderId="11" xfId="0" applyFont="1" applyFill="1" applyBorder="1" applyProtection="1"/>
    <xf numFmtId="0" fontId="27" fillId="4" borderId="12" xfId="0" applyFont="1" applyFill="1" applyBorder="1" applyProtection="1"/>
    <xf numFmtId="0" fontId="8" fillId="4" borderId="16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/>
    </xf>
    <xf numFmtId="0" fontId="56" fillId="4" borderId="14" xfId="0" applyFont="1" applyFill="1" applyBorder="1" applyProtection="1"/>
    <xf numFmtId="0" fontId="56" fillId="4" borderId="0" xfId="0" applyFont="1" applyFill="1" applyBorder="1" applyAlignment="1" applyProtection="1">
      <alignment horizontal="right"/>
    </xf>
    <xf numFmtId="0" fontId="8" fillId="4" borderId="10" xfId="0" applyFont="1" applyFill="1" applyBorder="1" applyProtection="1"/>
    <xf numFmtId="0" fontId="8" fillId="4" borderId="11" xfId="0" applyFont="1" applyFill="1" applyBorder="1" applyProtection="1"/>
    <xf numFmtId="0" fontId="8" fillId="4" borderId="14" xfId="0" applyFont="1" applyFill="1" applyBorder="1" applyProtection="1"/>
    <xf numFmtId="0" fontId="24" fillId="4" borderId="14" xfId="2" applyFont="1" applyFill="1" applyBorder="1" applyAlignment="1" applyProtection="1"/>
    <xf numFmtId="0" fontId="56" fillId="4" borderId="0" xfId="0" applyFont="1" applyFill="1" applyBorder="1" applyProtection="1"/>
    <xf numFmtId="0" fontId="8" fillId="4" borderId="12" xfId="0" applyFont="1" applyFill="1" applyBorder="1" applyProtection="1"/>
    <xf numFmtId="0" fontId="37" fillId="4" borderId="0" xfId="0" applyFont="1" applyFill="1" applyBorder="1" applyProtection="1"/>
    <xf numFmtId="0" fontId="7" fillId="4" borderId="14" xfId="0" applyFont="1" applyFill="1" applyBorder="1" applyAlignment="1" applyProtection="1">
      <alignment vertical="center"/>
    </xf>
    <xf numFmtId="14" fontId="2" fillId="4" borderId="0" xfId="0" applyNumberFormat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vertical="center"/>
    </xf>
    <xf numFmtId="0" fontId="7" fillId="4" borderId="15" xfId="0" applyFont="1" applyFill="1" applyBorder="1" applyProtection="1"/>
    <xf numFmtId="0" fontId="9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20" fontId="2" fillId="4" borderId="0" xfId="0" applyNumberFormat="1" applyFont="1" applyFill="1" applyBorder="1" applyAlignment="1" applyProtection="1">
      <alignment horizontal="right" vertical="center"/>
    </xf>
    <xf numFmtId="0" fontId="56" fillId="4" borderId="14" xfId="0" applyFont="1" applyFill="1" applyBorder="1" applyAlignment="1" applyProtection="1">
      <alignment vertical="center"/>
    </xf>
    <xf numFmtId="0" fontId="8" fillId="4" borderId="13" xfId="0" applyFont="1" applyFill="1" applyBorder="1" applyAlignment="1" applyProtection="1">
      <alignment horizontal="left"/>
    </xf>
    <xf numFmtId="0" fontId="56" fillId="4" borderId="14" xfId="0" applyFont="1" applyFill="1" applyBorder="1" applyAlignment="1" applyProtection="1">
      <alignment horizontal="left"/>
    </xf>
    <xf numFmtId="0" fontId="0" fillId="0" borderId="0" xfId="0" applyFill="1" applyProtection="1"/>
    <xf numFmtId="14" fontId="0" fillId="2" borderId="6" xfId="0" applyNumberForma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56" fillId="5" borderId="0" xfId="0" applyFont="1" applyFill="1" applyProtection="1"/>
    <xf numFmtId="0" fontId="55" fillId="5" borderId="0" xfId="0" applyFont="1" applyFill="1" applyBorder="1" applyProtection="1"/>
    <xf numFmtId="0" fontId="0" fillId="4" borderId="0" xfId="0" applyFill="1" applyBorder="1" applyAlignment="1">
      <alignment horizontal="left"/>
    </xf>
    <xf numFmtId="0" fontId="19" fillId="4" borderId="0" xfId="0" applyFont="1" applyFill="1" applyBorder="1"/>
    <xf numFmtId="0" fontId="55" fillId="4" borderId="0" xfId="0" applyFont="1" applyFill="1" applyBorder="1" applyAlignment="1">
      <alignment horizontal="center" vertical="center"/>
    </xf>
    <xf numFmtId="0" fontId="0" fillId="4" borderId="0" xfId="0" applyFill="1"/>
    <xf numFmtId="0" fontId="0" fillId="4" borderId="6" xfId="0" applyFill="1" applyBorder="1" applyAlignment="1">
      <alignment horizontal="right"/>
    </xf>
    <xf numFmtId="0" fontId="0" fillId="4" borderId="34" xfId="0" applyFill="1" applyBorder="1" applyAlignment="1" applyProtection="1"/>
    <xf numFmtId="0" fontId="0" fillId="4" borderId="48" xfId="0" applyFill="1" applyBorder="1" applyAlignment="1" applyProtection="1"/>
    <xf numFmtId="164" fontId="0" fillId="4" borderId="1" xfId="0" applyNumberFormat="1" applyFill="1" applyBorder="1" applyProtection="1"/>
    <xf numFmtId="164" fontId="0" fillId="4" borderId="3" xfId="0" applyNumberFormat="1" applyFill="1" applyBorder="1" applyAlignment="1" applyProtection="1">
      <alignment horizontal="center"/>
    </xf>
    <xf numFmtId="0" fontId="0" fillId="4" borderId="6" xfId="0" applyFill="1" applyBorder="1" applyAlignment="1" applyProtection="1"/>
    <xf numFmtId="0" fontId="58" fillId="5" borderId="0" xfId="0" applyFont="1" applyFill="1" applyProtection="1"/>
    <xf numFmtId="0" fontId="58" fillId="5" borderId="0" xfId="0" applyFont="1" applyFill="1" applyAlignment="1" applyProtection="1">
      <alignment horizontal="left"/>
    </xf>
    <xf numFmtId="0" fontId="58" fillId="5" borderId="0" xfId="0" applyFont="1" applyFill="1" applyBorder="1" applyAlignment="1" applyProtection="1">
      <alignment horizontal="left"/>
    </xf>
    <xf numFmtId="0" fontId="58" fillId="5" borderId="0" xfId="0" applyFont="1" applyFill="1" applyBorder="1" applyProtection="1"/>
    <xf numFmtId="0" fontId="59" fillId="5" borderId="0" xfId="0" applyFont="1" applyFill="1" applyAlignment="1" applyProtection="1">
      <alignment horizontal="left"/>
      <protection locked="0"/>
    </xf>
    <xf numFmtId="0" fontId="59" fillId="5" borderId="0" xfId="0" applyFont="1" applyFill="1" applyAlignment="1" applyProtection="1">
      <alignment horizontal="left"/>
    </xf>
    <xf numFmtId="168" fontId="58" fillId="5" borderId="0" xfId="0" applyNumberFormat="1" applyFont="1" applyFill="1" applyProtection="1"/>
    <xf numFmtId="0" fontId="59" fillId="5" borderId="0" xfId="0" applyFont="1" applyFill="1" applyBorder="1" applyAlignment="1" applyProtection="1">
      <alignment horizontal="left"/>
    </xf>
    <xf numFmtId="0" fontId="58" fillId="5" borderId="0" xfId="0" applyFont="1" applyFill="1" applyBorder="1" applyAlignment="1" applyProtection="1">
      <alignment horizontal="right"/>
    </xf>
    <xf numFmtId="0" fontId="59" fillId="5" borderId="0" xfId="0" applyFont="1" applyFill="1" applyBorder="1" applyProtection="1"/>
    <xf numFmtId="2" fontId="58" fillId="5" borderId="0" xfId="0" applyNumberFormat="1" applyFont="1" applyFill="1" applyBorder="1" applyProtection="1"/>
    <xf numFmtId="169" fontId="58" fillId="5" borderId="0" xfId="0" applyNumberFormat="1" applyFont="1" applyFill="1" applyAlignment="1" applyProtection="1">
      <alignment horizontal="left"/>
    </xf>
    <xf numFmtId="170" fontId="58" fillId="5" borderId="0" xfId="0" applyNumberFormat="1" applyFont="1" applyFill="1" applyAlignment="1" applyProtection="1">
      <alignment horizontal="left"/>
    </xf>
    <xf numFmtId="171" fontId="58" fillId="5" borderId="0" xfId="0" applyNumberFormat="1" applyFont="1" applyFill="1" applyAlignment="1" applyProtection="1">
      <alignment horizontal="left"/>
    </xf>
    <xf numFmtId="172" fontId="58" fillId="5" borderId="0" xfId="0" applyNumberFormat="1" applyFont="1" applyFill="1" applyAlignment="1" applyProtection="1">
      <alignment horizontal="left"/>
    </xf>
    <xf numFmtId="173" fontId="58" fillId="5" borderId="0" xfId="0" applyNumberFormat="1" applyFont="1" applyFill="1" applyAlignment="1" applyProtection="1">
      <alignment horizontal="left"/>
    </xf>
    <xf numFmtId="174" fontId="58" fillId="5" borderId="0" xfId="0" applyNumberFormat="1" applyFont="1" applyFill="1" applyAlignment="1" applyProtection="1">
      <alignment horizontal="left"/>
    </xf>
    <xf numFmtId="175" fontId="58" fillId="5" borderId="0" xfId="0" applyNumberFormat="1" applyFont="1" applyFill="1" applyAlignment="1" applyProtection="1">
      <alignment horizontal="left"/>
    </xf>
    <xf numFmtId="176" fontId="58" fillId="5" borderId="0" xfId="0" applyNumberFormat="1" applyFont="1" applyFill="1" applyAlignment="1" applyProtection="1">
      <alignment horizontal="left"/>
    </xf>
    <xf numFmtId="177" fontId="58" fillId="5" borderId="0" xfId="0" applyNumberFormat="1" applyFont="1" applyFill="1" applyAlignment="1" applyProtection="1">
      <alignment horizontal="left"/>
    </xf>
    <xf numFmtId="178" fontId="58" fillId="5" borderId="0" xfId="0" applyNumberFormat="1" applyFont="1" applyFill="1" applyAlignment="1" applyProtection="1">
      <alignment horizontal="left"/>
    </xf>
    <xf numFmtId="179" fontId="58" fillId="5" borderId="0" xfId="0" applyNumberFormat="1" applyFont="1" applyFill="1" applyAlignment="1" applyProtection="1">
      <alignment horizontal="left"/>
    </xf>
    <xf numFmtId="180" fontId="58" fillId="5" borderId="0" xfId="0" applyNumberFormat="1" applyFont="1" applyFill="1" applyAlignment="1" applyProtection="1">
      <alignment horizontal="left"/>
    </xf>
    <xf numFmtId="181" fontId="58" fillId="5" borderId="0" xfId="0" applyNumberFormat="1" applyFont="1" applyFill="1" applyAlignment="1" applyProtection="1">
      <alignment horizontal="left"/>
    </xf>
    <xf numFmtId="182" fontId="58" fillId="5" borderId="0" xfId="0" applyNumberFormat="1" applyFont="1" applyFill="1" applyAlignment="1" applyProtection="1">
      <alignment horizontal="left"/>
    </xf>
    <xf numFmtId="20" fontId="9" fillId="4" borderId="0" xfId="0" applyNumberFormat="1" applyFont="1" applyFill="1" applyBorder="1" applyAlignment="1" applyProtection="1">
      <protection locked="0"/>
    </xf>
    <xf numFmtId="0" fontId="9" fillId="2" borderId="26" xfId="0" applyFont="1" applyFill="1" applyBorder="1" applyAlignment="1" applyProtection="1">
      <alignment horizontal="left"/>
      <protection locked="0"/>
    </xf>
    <xf numFmtId="0" fontId="9" fillId="2" borderId="23" xfId="0" applyFont="1" applyFill="1" applyBorder="1" applyAlignment="1" applyProtection="1">
      <alignment horizontal="left"/>
      <protection locked="0"/>
    </xf>
    <xf numFmtId="0" fontId="9" fillId="2" borderId="26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14" fontId="9" fillId="2" borderId="26" xfId="0" applyNumberFormat="1" applyFont="1" applyFill="1" applyBorder="1" applyAlignment="1" applyProtection="1">
      <alignment horizontal="right" vertical="center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7" fillId="5" borderId="0" xfId="0" applyFont="1" applyFill="1" applyAlignment="1" applyProtection="1">
      <alignment horizontal="left"/>
    </xf>
    <xf numFmtId="0" fontId="12" fillId="5" borderId="0" xfId="0" applyFont="1" applyFill="1" applyAlignment="1" applyProtection="1">
      <alignment horizontal="center"/>
    </xf>
    <xf numFmtId="0" fontId="7" fillId="5" borderId="0" xfId="0" quotePrefix="1" applyFont="1" applyFill="1" applyAlignment="1" applyProtection="1">
      <alignment horizontal="left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56" fillId="4" borderId="14" xfId="0" applyFont="1" applyFill="1" applyBorder="1" applyAlignment="1" applyProtection="1">
      <alignment horizontal="left" vertical="center"/>
    </xf>
    <xf numFmtId="0" fontId="55" fillId="4" borderId="0" xfId="0" applyFont="1" applyFill="1" applyBorder="1" applyAlignment="1" applyProtection="1"/>
    <xf numFmtId="0" fontId="55" fillId="4" borderId="11" xfId="0" applyFont="1" applyFill="1" applyBorder="1" applyAlignment="1" applyProtection="1"/>
    <xf numFmtId="0" fontId="49" fillId="5" borderId="0" xfId="0" applyFont="1" applyFill="1" applyAlignment="1" applyProtection="1">
      <alignment horizontal="center"/>
    </xf>
    <xf numFmtId="0" fontId="9" fillId="2" borderId="33" xfId="0" applyFont="1" applyFill="1" applyBorder="1" applyAlignment="1" applyProtection="1">
      <alignment horizontal="left"/>
      <protection locked="0"/>
    </xf>
    <xf numFmtId="0" fontId="9" fillId="2" borderId="30" xfId="0" applyFont="1" applyFill="1" applyBorder="1" applyAlignment="1" applyProtection="1">
      <alignment horizontal="left"/>
      <protection locked="0"/>
    </xf>
    <xf numFmtId="0" fontId="9" fillId="2" borderId="31" xfId="0" applyFont="1" applyFill="1" applyBorder="1" applyAlignment="1" applyProtection="1">
      <alignment horizontal="left"/>
      <protection locked="0"/>
    </xf>
    <xf numFmtId="0" fontId="9" fillId="2" borderId="45" xfId="0" applyFont="1" applyFill="1" applyBorder="1" applyAlignment="1" applyProtection="1">
      <alignment horizontal="left"/>
      <protection locked="0"/>
    </xf>
    <xf numFmtId="0" fontId="9" fillId="2" borderId="46" xfId="0" applyFont="1" applyFill="1" applyBorder="1" applyAlignment="1" applyProtection="1">
      <alignment horizontal="left"/>
      <protection locked="0"/>
    </xf>
    <xf numFmtId="0" fontId="9" fillId="2" borderId="47" xfId="0" applyFont="1" applyFill="1" applyBorder="1" applyAlignment="1" applyProtection="1">
      <alignment horizontal="left"/>
      <protection locked="0"/>
    </xf>
    <xf numFmtId="0" fontId="7" fillId="5" borderId="0" xfId="0" applyFont="1" applyFill="1" applyBorder="1" applyAlignment="1" applyProtection="1">
      <alignment horizontal="left"/>
    </xf>
    <xf numFmtId="0" fontId="9" fillId="2" borderId="26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0" fontId="9" fillId="2" borderId="23" xfId="0" applyFont="1" applyFill="1" applyBorder="1" applyAlignment="1" applyProtection="1">
      <protection locked="0"/>
    </xf>
    <xf numFmtId="0" fontId="9" fillId="4" borderId="0" xfId="0" applyFont="1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49" fontId="9" fillId="2" borderId="26" xfId="0" applyNumberFormat="1" applyFont="1" applyFill="1" applyBorder="1" applyAlignment="1" applyProtection="1">
      <alignment horizontal="left"/>
      <protection locked="0"/>
    </xf>
    <xf numFmtId="49" fontId="9" fillId="2" borderId="23" xfId="0" applyNumberFormat="1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/>
    </xf>
    <xf numFmtId="0" fontId="9" fillId="2" borderId="42" xfId="0" applyFont="1" applyFill="1" applyBorder="1" applyAlignment="1" applyProtection="1">
      <alignment horizontal="left"/>
      <protection locked="0"/>
    </xf>
    <xf numFmtId="0" fontId="9" fillId="2" borderId="43" xfId="0" applyFont="1" applyFill="1" applyBorder="1" applyAlignment="1" applyProtection="1">
      <alignment horizontal="left"/>
      <protection locked="0"/>
    </xf>
    <xf numFmtId="0" fontId="9" fillId="2" borderId="44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protection locked="0"/>
    </xf>
    <xf numFmtId="0" fontId="0" fillId="2" borderId="9" xfId="0" applyFill="1" applyBorder="1" applyAlignment="1"/>
    <xf numFmtId="0" fontId="34" fillId="2" borderId="4" xfId="0" applyFont="1" applyFill="1" applyBorder="1" applyAlignment="1" applyProtection="1">
      <protection locked="0"/>
    </xf>
    <xf numFmtId="0" fontId="34" fillId="2" borderId="36" xfId="0" applyFont="1" applyFill="1" applyBorder="1" applyAlignment="1" applyProtection="1">
      <protection locked="0"/>
    </xf>
    <xf numFmtId="14" fontId="34" fillId="4" borderId="22" xfId="0" applyNumberFormat="1" applyFont="1" applyFill="1" applyBorder="1" applyAlignment="1" applyProtection="1"/>
    <xf numFmtId="14" fontId="34" fillId="4" borderId="23" xfId="0" applyNumberFormat="1" applyFont="1" applyFill="1" applyBorder="1" applyAlignment="1" applyProtection="1"/>
    <xf numFmtId="0" fontId="34" fillId="2" borderId="4" xfId="0" applyFont="1" applyFill="1" applyBorder="1" applyAlignment="1" applyProtection="1"/>
    <xf numFmtId="0" fontId="34" fillId="2" borderId="36" xfId="0" applyFont="1" applyFill="1" applyBorder="1" applyAlignment="1" applyProtection="1"/>
    <xf numFmtId="0" fontId="0" fillId="2" borderId="0" xfId="0" applyFill="1" applyBorder="1" applyAlignment="1" applyProtection="1">
      <protection locked="0"/>
    </xf>
    <xf numFmtId="0" fontId="0" fillId="2" borderId="0" xfId="0" applyFill="1" applyBorder="1" applyAlignment="1"/>
    <xf numFmtId="0" fontId="11" fillId="4" borderId="0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32" fillId="4" borderId="9" xfId="0" applyFont="1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26" xfId="0" applyFill="1" applyBorder="1" applyAlignment="1" applyProtection="1"/>
    <xf numFmtId="0" fontId="0" fillId="4" borderId="23" xfId="0" applyFill="1" applyBorder="1" applyAlignment="1" applyProtection="1"/>
    <xf numFmtId="0" fontId="34" fillId="4" borderId="9" xfId="0" applyFont="1" applyFill="1" applyBorder="1" applyAlignment="1" applyProtection="1"/>
    <xf numFmtId="0" fontId="34" fillId="4" borderId="12" xfId="0" applyFont="1" applyFill="1" applyBorder="1" applyAlignment="1" applyProtection="1"/>
    <xf numFmtId="0" fontId="30" fillId="4" borderId="14" xfId="0" applyFont="1" applyFill="1" applyBorder="1" applyAlignment="1" applyProtection="1">
      <alignment vertical="top" wrapText="1"/>
    </xf>
    <xf numFmtId="0" fontId="30" fillId="4" borderId="11" xfId="0" applyFont="1" applyFill="1" applyBorder="1" applyAlignment="1" applyProtection="1">
      <alignment vertical="top"/>
    </xf>
    <xf numFmtId="1" fontId="20" fillId="2" borderId="0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/>
    <xf numFmtId="4" fontId="0" fillId="2" borderId="0" xfId="0" applyNumberFormat="1" applyFill="1" applyBorder="1" applyAlignment="1" applyProtection="1"/>
    <xf numFmtId="0" fontId="0" fillId="2" borderId="3" xfId="0" applyFill="1" applyBorder="1" applyAlignment="1" applyProtection="1"/>
    <xf numFmtId="0" fontId="0" fillId="2" borderId="19" xfId="0" applyFill="1" applyBorder="1" applyAlignment="1" applyProtection="1">
      <alignment horizontal="left" readingOrder="1"/>
      <protection locked="0"/>
    </xf>
    <xf numFmtId="0" fontId="0" fillId="2" borderId="37" xfId="0" applyFill="1" applyBorder="1" applyAlignment="1" applyProtection="1">
      <alignment horizontal="left" readingOrder="1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34" xfId="0" applyFill="1" applyBorder="1" applyAlignment="1">
      <alignment horizontal="left"/>
    </xf>
    <xf numFmtId="0" fontId="0" fillId="2" borderId="19" xfId="0" applyFont="1" applyFill="1" applyBorder="1" applyAlignment="1" applyProtection="1">
      <alignment horizontal="left"/>
      <protection locked="0"/>
    </xf>
    <xf numFmtId="0" fontId="0" fillId="4" borderId="30" xfId="0" applyFill="1" applyBorder="1" applyAlignment="1" applyProtection="1">
      <alignment horizontal="left"/>
    </xf>
    <xf numFmtId="49" fontId="0" fillId="4" borderId="30" xfId="0" applyNumberFormat="1" applyFill="1" applyBorder="1" applyAlignment="1" applyProtection="1">
      <alignment horizontal="left"/>
    </xf>
    <xf numFmtId="0" fontId="0" fillId="4" borderId="6" xfId="0" applyFill="1" applyBorder="1" applyAlignment="1" applyProtection="1">
      <alignment horizontal="left"/>
    </xf>
    <xf numFmtId="0" fontId="0" fillId="4" borderId="16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2" fontId="0" fillId="4" borderId="7" xfId="0" applyNumberFormat="1" applyFill="1" applyBorder="1" applyAlignment="1" applyProtection="1">
      <alignment horizontal="center"/>
    </xf>
    <xf numFmtId="0" fontId="0" fillId="4" borderId="5" xfId="0" applyFill="1" applyBorder="1" applyAlignment="1"/>
    <xf numFmtId="0" fontId="2" fillId="4" borderId="4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4" borderId="11" xfId="0" applyFont="1" applyFill="1" applyBorder="1" applyAlignment="1" applyProtection="1">
      <alignment horizontal="left"/>
    </xf>
    <xf numFmtId="0" fontId="0" fillId="4" borderId="32" xfId="0" applyFill="1" applyBorder="1" applyAlignment="1" applyProtection="1">
      <alignment horizontal="left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</xf>
    <xf numFmtId="2" fontId="0" fillId="4" borderId="34" xfId="0" applyNumberFormat="1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left"/>
    </xf>
    <xf numFmtId="0" fontId="0" fillId="4" borderId="49" xfId="0" applyFill="1" applyBorder="1" applyAlignment="1" applyProtection="1">
      <alignment horizontal="left"/>
    </xf>
    <xf numFmtId="0" fontId="0" fillId="2" borderId="48" xfId="0" applyFill="1" applyBorder="1" applyAlignment="1" applyProtection="1">
      <protection locked="0"/>
    </xf>
    <xf numFmtId="0" fontId="0" fillId="2" borderId="37" xfId="0" applyFill="1" applyBorder="1" applyAlignment="1" applyProtection="1">
      <protection locked="0"/>
    </xf>
    <xf numFmtId="0" fontId="0" fillId="2" borderId="19" xfId="0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64" fontId="0" fillId="4" borderId="19" xfId="0" applyNumberFormat="1" applyFill="1" applyBorder="1" applyAlignment="1" applyProtection="1"/>
    <xf numFmtId="0" fontId="0" fillId="4" borderId="37" xfId="0" applyFill="1" applyBorder="1" applyAlignment="1" applyProtection="1"/>
    <xf numFmtId="0" fontId="1" fillId="2" borderId="18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1" fillId="4" borderId="27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35" xfId="0" applyFill="1" applyBorder="1" applyAlignment="1" applyProtection="1">
      <alignment horizontal="center" wrapText="1"/>
    </xf>
    <xf numFmtId="0" fontId="0" fillId="4" borderId="5" xfId="0" applyFill="1" applyBorder="1" applyAlignment="1" applyProtection="1">
      <alignment horizontal="center" wrapText="1"/>
    </xf>
    <xf numFmtId="0" fontId="0" fillId="4" borderId="39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</xf>
    <xf numFmtId="0" fontId="4" fillId="4" borderId="14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0" fillId="4" borderId="35" xfId="0" applyFill="1" applyBorder="1" applyAlignment="1" applyProtection="1"/>
    <xf numFmtId="0" fontId="0" fillId="4" borderId="4" xfId="0" applyFill="1" applyBorder="1" applyAlignment="1" applyProtection="1"/>
    <xf numFmtId="0" fontId="0" fillId="4" borderId="19" xfId="0" applyFill="1" applyBorder="1" applyAlignment="1" applyProtection="1"/>
    <xf numFmtId="0" fontId="0" fillId="4" borderId="34" xfId="0" applyFill="1" applyBorder="1" applyAlignment="1" applyProtection="1"/>
    <xf numFmtId="3" fontId="0" fillId="2" borderId="18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9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3" fontId="0" fillId="2" borderId="24" xfId="0" applyNumberFormat="1" applyFill="1" applyBorder="1" applyAlignment="1" applyProtection="1">
      <alignment horizontal="right" wrapText="1"/>
      <protection locked="0"/>
    </xf>
    <xf numFmtId="3" fontId="0" fillId="2" borderId="21" xfId="0" applyNumberFormat="1" applyFill="1" applyBorder="1" applyAlignment="1" applyProtection="1">
      <alignment horizontal="right" wrapText="1"/>
      <protection locked="0"/>
    </xf>
    <xf numFmtId="3" fontId="0" fillId="2" borderId="18" xfId="0" applyNumberFormat="1" applyFill="1" applyBorder="1" applyAlignment="1" applyProtection="1">
      <alignment horizontal="right" wrapText="1"/>
      <protection locked="0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3" fontId="0" fillId="2" borderId="6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3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0" xfId="0" applyFill="1" applyBorder="1" applyAlignment="1">
      <alignment wrapText="1"/>
    </xf>
    <xf numFmtId="1" fontId="0" fillId="4" borderId="0" xfId="0" applyNumberForma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4" xfId="0" applyFill="1" applyBorder="1" applyAlignment="1">
      <alignment horizontal="left"/>
    </xf>
    <xf numFmtId="3" fontId="0" fillId="2" borderId="2" xfId="0" applyNumberFormat="1" applyFill="1" applyBorder="1" applyAlignment="1" applyProtection="1">
      <alignment horizontal="center" vertical="center" wrapText="1"/>
      <protection locked="0"/>
    </xf>
    <xf numFmtId="3" fontId="0" fillId="2" borderId="7" xfId="0" applyNumberFormat="1" applyFill="1" applyBorder="1" applyAlignment="1" applyProtection="1">
      <alignment horizontal="center" vertical="center" wrapText="1"/>
      <protection locked="0"/>
    </xf>
    <xf numFmtId="3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4" borderId="24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6" xfId="0" applyFill="1" applyBorder="1" applyAlignment="1">
      <alignment horizontal="left" wrapText="1"/>
    </xf>
    <xf numFmtId="0" fontId="0" fillId="4" borderId="18" xfId="0" applyFill="1" applyBorder="1" applyAlignment="1">
      <alignment wrapText="1"/>
    </xf>
    <xf numFmtId="0" fontId="0" fillId="4" borderId="7" xfId="0" applyFill="1" applyBorder="1" applyAlignment="1">
      <alignment wrapText="1"/>
    </xf>
    <xf numFmtId="3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3" fontId="0" fillId="2" borderId="24" xfId="0" applyNumberFormat="1" applyFill="1" applyBorder="1" applyAlignment="1" applyProtection="1">
      <alignment horizontal="left" vertical="center" wrapText="1"/>
      <protection locked="0"/>
    </xf>
    <xf numFmtId="3" fontId="0" fillId="2" borderId="21" xfId="0" applyNumberForma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0" fillId="2" borderId="34" xfId="0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alutakurser.dk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44"/>
  <sheetViews>
    <sheetView tabSelected="1" zoomScaleNormal="100" workbookViewId="0">
      <selection activeCell="K47" sqref="K47"/>
    </sheetView>
  </sheetViews>
  <sheetFormatPr defaultColWidth="8.85546875" defaultRowHeight="12.75" x14ac:dyDescent="0.2"/>
  <cols>
    <col min="1" max="1" width="7.85546875" style="4" customWidth="1"/>
    <col min="2" max="2" width="7.140625" style="4" customWidth="1"/>
    <col min="3" max="3" width="8.42578125" style="4" customWidth="1"/>
    <col min="4" max="4" width="15.42578125" style="5" customWidth="1"/>
    <col min="5" max="5" width="14.140625" style="15" customWidth="1"/>
    <col min="6" max="6" width="14.5703125" style="5" customWidth="1"/>
    <col min="7" max="7" width="7.140625" style="5" customWidth="1"/>
    <col min="8" max="8" width="7.85546875" style="5" customWidth="1"/>
    <col min="9" max="9" width="10.42578125" style="5" customWidth="1"/>
    <col min="10" max="10" width="8.42578125" style="5" customWidth="1"/>
    <col min="11" max="11" width="8" style="5" customWidth="1"/>
    <col min="12" max="12" width="6.42578125" style="7" customWidth="1"/>
    <col min="13" max="13" width="5.85546875" style="6" customWidth="1"/>
    <col min="14" max="14" width="13.7109375" style="16" customWidth="1"/>
    <col min="15" max="15" width="31.140625" style="16" bestFit="1" customWidth="1"/>
    <col min="16" max="16" width="7.28515625" style="16" customWidth="1"/>
    <col min="17" max="17" width="24.42578125" style="20" bestFit="1" customWidth="1"/>
    <col min="18" max="18" width="20.140625" style="20" bestFit="1" customWidth="1"/>
    <col min="19" max="19" width="6" style="20" bestFit="1" customWidth="1"/>
    <col min="20" max="20" width="24.42578125" style="20" bestFit="1" customWidth="1"/>
    <col min="21" max="21" width="4.42578125" style="20" bestFit="1" customWidth="1"/>
    <col min="22" max="22" width="6.85546875" style="20" customWidth="1"/>
    <col min="23" max="25" width="8.85546875" style="20"/>
    <col min="26" max="30" width="8.85546875" style="7"/>
    <col min="31" max="32" width="8.85546875" style="8"/>
    <col min="33" max="16384" width="8.85546875" style="5"/>
  </cols>
  <sheetData>
    <row r="1" spans="1:38" x14ac:dyDescent="0.2">
      <c r="E1" s="5"/>
      <c r="L1" s="5"/>
      <c r="M1" s="404"/>
      <c r="N1" s="405"/>
      <c r="O1" s="405"/>
      <c r="P1" s="405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</row>
    <row r="2" spans="1:38" ht="23.25" x14ac:dyDescent="0.35">
      <c r="D2" s="502" t="s">
        <v>304</v>
      </c>
      <c r="E2" s="502"/>
      <c r="F2" s="502"/>
      <c r="G2" s="502"/>
      <c r="H2" s="502"/>
      <c r="I2" s="502"/>
      <c r="J2" s="502"/>
      <c r="K2" s="502"/>
      <c r="M2" s="404"/>
      <c r="N2" s="405"/>
      <c r="O2" s="405"/>
      <c r="P2" s="405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</row>
    <row r="3" spans="1:38" ht="28.5" customHeight="1" x14ac:dyDescent="0.2">
      <c r="A3" s="5"/>
      <c r="B3" s="5"/>
      <c r="C3" s="5"/>
      <c r="D3" s="9" t="s">
        <v>369</v>
      </c>
      <c r="E3" s="411"/>
      <c r="F3" s="9"/>
      <c r="G3" s="9"/>
      <c r="H3" s="9"/>
      <c r="I3" s="9"/>
      <c r="J3" s="9"/>
      <c r="K3" s="9"/>
      <c r="L3" s="10"/>
      <c r="M3" s="404"/>
      <c r="N3" s="405"/>
      <c r="O3" s="405"/>
      <c r="P3" s="406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</row>
    <row r="4" spans="1:38" ht="21.75" customHeight="1" x14ac:dyDescent="0.2">
      <c r="A4" s="5"/>
      <c r="B4" s="5"/>
      <c r="C4" s="5"/>
      <c r="D4" s="509" t="s">
        <v>53</v>
      </c>
      <c r="E4" s="509"/>
      <c r="F4" s="509"/>
      <c r="G4" s="509"/>
      <c r="H4" s="509"/>
      <c r="I4" s="509"/>
      <c r="J4" s="509"/>
      <c r="K4" s="509"/>
      <c r="L4" s="10"/>
      <c r="M4" s="461"/>
      <c r="N4" s="462"/>
      <c r="O4" s="462"/>
      <c r="P4" s="463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</row>
    <row r="5" spans="1:38" x14ac:dyDescent="0.2">
      <c r="A5" s="5"/>
      <c r="B5" s="5"/>
      <c r="C5" s="5"/>
      <c r="D5" s="509" t="s">
        <v>54</v>
      </c>
      <c r="E5" s="509"/>
      <c r="F5" s="509"/>
      <c r="G5" s="509"/>
      <c r="H5" s="509"/>
      <c r="I5" s="509"/>
      <c r="J5" s="509"/>
      <c r="K5" s="509"/>
      <c r="L5" s="10"/>
      <c r="M5" s="461"/>
      <c r="N5" s="462"/>
      <c r="O5" s="462"/>
      <c r="P5" s="463"/>
      <c r="Q5" s="461"/>
      <c r="R5" s="461"/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</row>
    <row r="6" spans="1:38" x14ac:dyDescent="0.2">
      <c r="A6" s="5"/>
      <c r="B6" s="5"/>
      <c r="C6" s="5"/>
      <c r="D6" s="411"/>
      <c r="E6" s="411"/>
      <c r="F6" s="411"/>
      <c r="G6" s="411"/>
      <c r="H6" s="411"/>
      <c r="I6" s="411"/>
      <c r="J6" s="411"/>
      <c r="K6" s="411"/>
      <c r="L6" s="10"/>
      <c r="M6" s="461"/>
      <c r="N6" s="462"/>
      <c r="O6" s="462"/>
      <c r="P6" s="463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</row>
    <row r="7" spans="1:38" x14ac:dyDescent="0.2">
      <c r="A7" s="5"/>
      <c r="B7" s="5"/>
      <c r="C7" s="5"/>
      <c r="D7" s="411" t="s">
        <v>55</v>
      </c>
      <c r="E7" s="411"/>
      <c r="F7" s="411"/>
      <c r="G7" s="411"/>
      <c r="H7" s="411"/>
      <c r="I7" s="411"/>
      <c r="J7" s="411"/>
      <c r="K7" s="411"/>
      <c r="L7" s="10"/>
      <c r="M7" s="461"/>
      <c r="N7" s="462"/>
      <c r="O7" s="462"/>
      <c r="P7" s="463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</row>
    <row r="8" spans="1:38" x14ac:dyDescent="0.2">
      <c r="A8" s="5"/>
      <c r="B8" s="5"/>
      <c r="C8" s="5"/>
      <c r="D8" s="411"/>
      <c r="E8" s="411"/>
      <c r="F8" s="411"/>
      <c r="G8" s="411"/>
      <c r="H8" s="411"/>
      <c r="I8" s="411"/>
      <c r="J8" s="411"/>
      <c r="K8" s="411"/>
      <c r="L8" s="10"/>
      <c r="M8" s="461"/>
      <c r="N8" s="462"/>
      <c r="O8" s="462"/>
      <c r="P8" s="463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</row>
    <row r="9" spans="1:38" x14ac:dyDescent="0.2">
      <c r="A9" s="5"/>
      <c r="B9" s="5"/>
      <c r="C9" s="5"/>
      <c r="D9" s="411" t="s">
        <v>217</v>
      </c>
      <c r="E9" s="411"/>
      <c r="F9" s="411"/>
      <c r="G9" s="411"/>
      <c r="H9" s="411"/>
      <c r="I9" s="411"/>
      <c r="J9" s="411"/>
      <c r="K9" s="411"/>
      <c r="L9" s="10"/>
      <c r="M9" s="461"/>
      <c r="N9" s="462"/>
      <c r="O9" s="462"/>
      <c r="P9" s="463"/>
      <c r="Q9" s="461"/>
      <c r="R9" s="461"/>
      <c r="S9" s="46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</row>
    <row r="10" spans="1:38" x14ac:dyDescent="0.2">
      <c r="A10" s="5"/>
      <c r="B10" s="5"/>
      <c r="C10" s="5"/>
      <c r="D10" s="9"/>
      <c r="E10" s="411"/>
      <c r="F10" s="9"/>
      <c r="G10" s="9"/>
      <c r="H10" s="9"/>
      <c r="I10" s="9"/>
      <c r="J10" s="9"/>
      <c r="K10" s="9"/>
      <c r="L10" s="10"/>
      <c r="M10" s="461"/>
      <c r="N10" s="462"/>
      <c r="O10" s="462"/>
      <c r="P10" s="463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</row>
    <row r="11" spans="1:38" ht="15" customHeight="1" thickBot="1" x14ac:dyDescent="0.25">
      <c r="A11" s="5"/>
      <c r="B11" s="5"/>
      <c r="C11" s="5"/>
      <c r="D11" s="9" t="s">
        <v>56</v>
      </c>
      <c r="E11" s="411"/>
      <c r="F11" s="9"/>
      <c r="G11" s="9"/>
      <c r="H11" s="9"/>
      <c r="I11" s="9"/>
      <c r="J11" s="9"/>
      <c r="K11" s="9"/>
      <c r="L11" s="10"/>
      <c r="M11" s="461"/>
      <c r="N11" s="462"/>
      <c r="O11" s="462"/>
      <c r="P11" s="463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</row>
    <row r="12" spans="1:38" ht="15" customHeight="1" thickBot="1" x14ac:dyDescent="0.25">
      <c r="A12" s="5"/>
      <c r="B12" s="5"/>
      <c r="C12" s="5"/>
      <c r="D12" s="413"/>
      <c r="E12" s="422"/>
      <c r="F12" s="416"/>
      <c r="G12" s="416"/>
      <c r="H12" s="416"/>
      <c r="I12" s="416"/>
      <c r="J12" s="416"/>
      <c r="K12" s="416"/>
      <c r="L12" s="419"/>
      <c r="M12" s="461"/>
      <c r="N12" s="462"/>
      <c r="O12" s="462"/>
      <c r="P12" s="463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</row>
    <row r="13" spans="1:38" ht="15" customHeight="1" thickBot="1" x14ac:dyDescent="0.25">
      <c r="A13" s="5"/>
      <c r="B13" s="5"/>
      <c r="C13" s="5"/>
      <c r="D13" s="425" t="s">
        <v>57</v>
      </c>
      <c r="E13" s="518"/>
      <c r="F13" s="519"/>
      <c r="G13" s="519"/>
      <c r="H13" s="520"/>
      <c r="I13" s="426" t="s">
        <v>344</v>
      </c>
      <c r="J13" s="515"/>
      <c r="K13" s="516"/>
      <c r="L13" s="420"/>
      <c r="M13" s="461"/>
      <c r="N13" s="462"/>
      <c r="O13" s="462"/>
      <c r="P13" s="463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</row>
    <row r="14" spans="1:38" ht="15" customHeight="1" thickBot="1" x14ac:dyDescent="0.25">
      <c r="A14" s="5"/>
      <c r="B14" s="5"/>
      <c r="C14" s="5"/>
      <c r="D14" s="414"/>
      <c r="E14" s="517"/>
      <c r="F14" s="517"/>
      <c r="G14" s="517"/>
      <c r="H14" s="517"/>
      <c r="I14" s="417"/>
      <c r="J14" s="417"/>
      <c r="K14" s="417"/>
      <c r="L14" s="420"/>
      <c r="M14" s="461"/>
      <c r="N14" s="462"/>
      <c r="O14" s="462"/>
      <c r="P14" s="463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</row>
    <row r="15" spans="1:38" ht="15" customHeight="1" thickBot="1" x14ac:dyDescent="0.25">
      <c r="A15" s="5"/>
      <c r="B15" s="5"/>
      <c r="C15" s="5"/>
      <c r="D15" s="425" t="s">
        <v>58</v>
      </c>
      <c r="E15" s="487" t="s">
        <v>351</v>
      </c>
      <c r="F15" s="488"/>
      <c r="G15" s="423"/>
      <c r="H15" s="423"/>
      <c r="I15" s="417"/>
      <c r="J15" s="417"/>
      <c r="K15" s="417"/>
      <c r="L15" s="420"/>
      <c r="M15" s="461"/>
      <c r="N15" s="462"/>
      <c r="O15" s="462"/>
      <c r="P15" s="463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1"/>
      <c r="AK15" s="461"/>
      <c r="AL15" s="461"/>
    </row>
    <row r="16" spans="1:38" x14ac:dyDescent="0.2">
      <c r="A16" s="5"/>
      <c r="B16" s="5"/>
      <c r="C16" s="5"/>
      <c r="D16" s="414"/>
      <c r="E16" s="517"/>
      <c r="F16" s="517"/>
      <c r="G16" s="517"/>
      <c r="H16" s="517"/>
      <c r="I16" s="417"/>
      <c r="J16" s="417"/>
      <c r="K16" s="417"/>
      <c r="L16" s="420"/>
      <c r="M16" s="461"/>
      <c r="N16" s="462"/>
      <c r="O16" s="462"/>
      <c r="P16" s="463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</row>
    <row r="17" spans="1:38" ht="13.5" thickBot="1" x14ac:dyDescent="0.25">
      <c r="A17" s="5"/>
      <c r="B17" s="5"/>
      <c r="C17" s="5"/>
      <c r="D17" s="415"/>
      <c r="E17" s="424"/>
      <c r="F17" s="418"/>
      <c r="G17" s="418"/>
      <c r="H17" s="418"/>
      <c r="I17" s="418"/>
      <c r="J17" s="418"/>
      <c r="K17" s="418"/>
      <c r="L17" s="421"/>
      <c r="M17" s="461"/>
      <c r="N17" s="462"/>
      <c r="O17" s="462"/>
      <c r="P17" s="463"/>
      <c r="Q17" s="461"/>
      <c r="R17" s="461"/>
      <c r="S17" s="46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</row>
    <row r="18" spans="1:38" x14ac:dyDescent="0.2">
      <c r="A18" s="5"/>
      <c r="B18" s="5"/>
      <c r="C18" s="5"/>
      <c r="D18" s="11"/>
      <c r="E18" s="12"/>
      <c r="F18" s="11"/>
      <c r="G18" s="11"/>
      <c r="H18" s="11"/>
      <c r="I18" s="11"/>
      <c r="J18" s="11"/>
      <c r="K18" s="11"/>
      <c r="L18" s="10"/>
      <c r="M18" s="464"/>
      <c r="N18" s="462"/>
      <c r="O18" s="462"/>
      <c r="P18" s="463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</row>
    <row r="19" spans="1:38" x14ac:dyDescent="0.2">
      <c r="A19" s="5"/>
      <c r="B19" s="5"/>
      <c r="C19" s="5"/>
      <c r="D19" s="11"/>
      <c r="E19" s="12"/>
      <c r="F19" s="11"/>
      <c r="G19" s="11"/>
      <c r="H19" s="11"/>
      <c r="I19" s="11"/>
      <c r="J19" s="11"/>
      <c r="K19" s="11"/>
      <c r="L19" s="10"/>
      <c r="M19" s="464"/>
      <c r="N19" s="462"/>
      <c r="O19" s="462"/>
      <c r="P19" s="463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</row>
    <row r="20" spans="1:38" ht="13.5" thickBot="1" x14ac:dyDescent="0.25">
      <c r="A20" s="5"/>
      <c r="B20" s="5"/>
      <c r="C20" s="5"/>
      <c r="D20" s="9" t="s">
        <v>321</v>
      </c>
      <c r="E20" s="11"/>
      <c r="F20" s="11"/>
      <c r="G20" s="11"/>
      <c r="H20" s="11"/>
      <c r="M20" s="461"/>
      <c r="N20" s="462"/>
      <c r="O20" s="462"/>
      <c r="P20" s="463"/>
      <c r="Q20" s="461"/>
      <c r="R20" s="461"/>
      <c r="S20" s="46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</row>
    <row r="21" spans="1:38" x14ac:dyDescent="0.2">
      <c r="A21" s="5"/>
      <c r="B21" s="5"/>
      <c r="C21" s="5"/>
      <c r="D21" s="413"/>
      <c r="E21" s="416"/>
      <c r="F21" s="416"/>
      <c r="G21" s="416"/>
      <c r="H21" s="416"/>
      <c r="I21" s="416"/>
      <c r="J21" s="416"/>
      <c r="K21" s="427"/>
      <c r="M21" s="461"/>
      <c r="N21" s="462"/>
      <c r="O21" s="462"/>
      <c r="P21" s="463"/>
      <c r="Q21" s="461"/>
      <c r="R21" s="461"/>
      <c r="S21" s="46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</row>
    <row r="22" spans="1:38" x14ac:dyDescent="0.2">
      <c r="A22" s="5"/>
      <c r="B22" s="5"/>
      <c r="C22" s="5"/>
      <c r="D22" s="425" t="s">
        <v>373</v>
      </c>
      <c r="E22" s="417"/>
      <c r="F22" s="417"/>
      <c r="G22" s="417"/>
      <c r="H22" s="417"/>
      <c r="I22" s="417"/>
      <c r="J22" s="417"/>
      <c r="K22" s="428"/>
      <c r="M22" s="461"/>
      <c r="N22" s="462" t="s">
        <v>325</v>
      </c>
      <c r="O22" s="462"/>
      <c r="P22" s="463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</row>
    <row r="23" spans="1:38" ht="13.5" thickBot="1" x14ac:dyDescent="0.25">
      <c r="A23" s="5"/>
      <c r="B23" s="5"/>
      <c r="C23" s="5"/>
      <c r="D23" s="414"/>
      <c r="E23" s="417"/>
      <c r="F23" s="417"/>
      <c r="G23" s="417"/>
      <c r="H23" s="417"/>
      <c r="I23" s="417"/>
      <c r="J23" s="417"/>
      <c r="K23" s="428"/>
      <c r="M23" s="461"/>
      <c r="N23" s="465" t="s">
        <v>324</v>
      </c>
      <c r="O23" s="462"/>
      <c r="P23" s="463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</row>
    <row r="24" spans="1:38" ht="13.5" thickBot="1" x14ac:dyDescent="0.25">
      <c r="A24" s="5"/>
      <c r="B24" s="5"/>
      <c r="C24" s="5"/>
      <c r="D24" s="425" t="s">
        <v>374</v>
      </c>
      <c r="E24" s="510" t="s">
        <v>376</v>
      </c>
      <c r="F24" s="511"/>
      <c r="G24" s="431" t="s">
        <v>375</v>
      </c>
      <c r="H24" s="417"/>
      <c r="I24" s="510"/>
      <c r="J24" s="511"/>
      <c r="K24" s="428"/>
      <c r="M24" s="461"/>
      <c r="N24" s="465" t="s">
        <v>323</v>
      </c>
      <c r="O24" s="462"/>
      <c r="P24" s="463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</row>
    <row r="25" spans="1:38" ht="13.5" thickBot="1" x14ac:dyDescent="0.25">
      <c r="A25" s="5"/>
      <c r="B25" s="5"/>
      <c r="C25" s="5"/>
      <c r="D25" s="414"/>
      <c r="E25" s="417"/>
      <c r="F25" s="417"/>
      <c r="G25" s="417"/>
      <c r="H25" s="417"/>
      <c r="I25" s="417"/>
      <c r="J25" s="417"/>
      <c r="K25" s="428"/>
      <c r="M25" s="461"/>
      <c r="N25" s="466" t="s">
        <v>346</v>
      </c>
      <c r="O25" s="462"/>
      <c r="P25" s="463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</row>
    <row r="26" spans="1:38" ht="13.5" thickBot="1" x14ac:dyDescent="0.25">
      <c r="A26" s="5"/>
      <c r="B26" s="5"/>
      <c r="C26" s="5"/>
      <c r="D26" s="425"/>
      <c r="E26" s="513"/>
      <c r="F26" s="514"/>
      <c r="G26" s="431" t="s">
        <v>218</v>
      </c>
      <c r="H26" s="417"/>
      <c r="I26" s="510"/>
      <c r="J26" s="512"/>
      <c r="K26" s="428"/>
      <c r="M26" s="461"/>
      <c r="N26" s="462"/>
      <c r="O26" s="462"/>
      <c r="P26" s="463"/>
      <c r="Q26" s="461" t="s">
        <v>351</v>
      </c>
      <c r="R26" s="461" t="s">
        <v>52</v>
      </c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</row>
    <row r="27" spans="1:38" x14ac:dyDescent="0.2">
      <c r="A27" s="5"/>
      <c r="B27" s="5"/>
      <c r="C27" s="5"/>
      <c r="D27" s="429"/>
      <c r="E27" s="417"/>
      <c r="F27" s="417"/>
      <c r="G27" s="417"/>
      <c r="H27" s="417"/>
      <c r="I27" s="417"/>
      <c r="J27" s="417"/>
      <c r="K27" s="428"/>
      <c r="M27" s="461"/>
      <c r="N27" s="462"/>
      <c r="O27" s="462"/>
      <c r="P27" s="463"/>
      <c r="Q27" s="467" t="s">
        <v>353</v>
      </c>
      <c r="R27" s="467">
        <v>43101</v>
      </c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</row>
    <row r="28" spans="1:38" x14ac:dyDescent="0.2">
      <c r="A28" s="5"/>
      <c r="B28" s="5"/>
      <c r="C28" s="5"/>
      <c r="D28" s="429"/>
      <c r="E28" s="417"/>
      <c r="F28" s="417"/>
      <c r="G28" s="417"/>
      <c r="H28" s="417"/>
      <c r="I28" s="417"/>
      <c r="J28" s="417"/>
      <c r="K28" s="428"/>
      <c r="M28" s="461"/>
      <c r="N28" s="462"/>
      <c r="O28" s="462"/>
      <c r="P28" s="463"/>
      <c r="Q28" s="467" t="s">
        <v>309</v>
      </c>
      <c r="R28" s="467">
        <v>43465</v>
      </c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</row>
    <row r="29" spans="1:38" x14ac:dyDescent="0.2">
      <c r="A29" s="5"/>
      <c r="B29" s="5"/>
      <c r="C29" s="5"/>
      <c r="D29" s="414"/>
      <c r="E29" s="417"/>
      <c r="F29" s="417"/>
      <c r="G29" s="417"/>
      <c r="H29" s="417"/>
      <c r="I29" s="417"/>
      <c r="J29" s="417"/>
      <c r="K29" s="428"/>
      <c r="M29" s="461"/>
      <c r="N29" s="462"/>
      <c r="O29" s="462"/>
      <c r="P29" s="463"/>
      <c r="Q29" s="461" t="s">
        <v>357</v>
      </c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</row>
    <row r="30" spans="1:38" x14ac:dyDescent="0.2">
      <c r="A30" s="5"/>
      <c r="B30" s="5"/>
      <c r="C30" s="5"/>
      <c r="D30" s="430"/>
      <c r="E30" s="417"/>
      <c r="F30" s="433"/>
      <c r="G30" s="417"/>
      <c r="H30" s="417"/>
      <c r="I30" s="417"/>
      <c r="J30" s="417"/>
      <c r="K30" s="428"/>
      <c r="M30" s="461"/>
      <c r="N30" s="462"/>
      <c r="O30" s="462"/>
      <c r="P30" s="463"/>
      <c r="Q30" s="461" t="s">
        <v>358</v>
      </c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</row>
    <row r="31" spans="1:38" ht="13.5" thickBot="1" x14ac:dyDescent="0.25">
      <c r="A31" s="5"/>
      <c r="B31" s="5"/>
      <c r="C31" s="5"/>
      <c r="D31" s="415"/>
      <c r="E31" s="418"/>
      <c r="F31" s="418"/>
      <c r="G31" s="418"/>
      <c r="H31" s="418"/>
      <c r="I31" s="418"/>
      <c r="J31" s="418"/>
      <c r="K31" s="432"/>
      <c r="L31" s="13"/>
      <c r="M31" s="466"/>
      <c r="N31" s="462"/>
      <c r="O31" s="462"/>
      <c r="P31" s="463"/>
      <c r="Q31" s="461" t="s">
        <v>356</v>
      </c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</row>
    <row r="32" spans="1:38" x14ac:dyDescent="0.2">
      <c r="A32" s="5"/>
      <c r="B32" s="5"/>
      <c r="C32" s="5"/>
      <c r="D32" s="11"/>
      <c r="E32" s="11"/>
      <c r="F32" s="11"/>
      <c r="G32" s="11"/>
      <c r="H32" s="11"/>
      <c r="M32" s="461"/>
      <c r="N32" s="462" t="s">
        <v>350</v>
      </c>
      <c r="O32" s="462"/>
      <c r="P32" s="468"/>
      <c r="Q32" s="461" t="s">
        <v>355</v>
      </c>
      <c r="R32" s="461" t="s">
        <v>200</v>
      </c>
      <c r="S32" s="461">
        <v>214</v>
      </c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</row>
    <row r="33" spans="1:38" x14ac:dyDescent="0.2">
      <c r="A33" s="5"/>
      <c r="B33" s="5"/>
      <c r="C33" s="5"/>
      <c r="D33" s="11"/>
      <c r="E33" s="12"/>
      <c r="F33" s="11"/>
      <c r="G33" s="11"/>
      <c r="K33" s="11"/>
      <c r="M33" s="461"/>
      <c r="N33" s="466" t="s">
        <v>163</v>
      </c>
      <c r="O33" s="466">
        <v>427</v>
      </c>
      <c r="P33" s="468"/>
      <c r="Q33" s="464" t="s">
        <v>199</v>
      </c>
      <c r="R33" s="464"/>
      <c r="S33" s="464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</row>
    <row r="34" spans="1:38" ht="13.5" thickBot="1" x14ac:dyDescent="0.25">
      <c r="A34" s="5"/>
      <c r="B34" s="5"/>
      <c r="C34" s="5"/>
      <c r="D34" s="9" t="s">
        <v>60</v>
      </c>
      <c r="E34" s="12"/>
      <c r="F34" s="11"/>
      <c r="G34" s="11"/>
      <c r="H34" s="11"/>
      <c r="K34" s="11"/>
      <c r="M34" s="461"/>
      <c r="N34" s="466" t="s">
        <v>164</v>
      </c>
      <c r="O34" s="466">
        <v>498</v>
      </c>
      <c r="P34" s="468"/>
      <c r="Q34" s="464" t="s">
        <v>354</v>
      </c>
      <c r="R34" s="464" t="s">
        <v>208</v>
      </c>
      <c r="S34" s="464">
        <f>+R57</f>
        <v>0</v>
      </c>
      <c r="T34" s="464"/>
      <c r="U34" s="461"/>
      <c r="V34" s="461"/>
      <c r="W34" s="461"/>
      <c r="X34" s="461"/>
      <c r="Y34" s="461"/>
      <c r="Z34" s="461"/>
      <c r="AA34" s="461"/>
      <c r="AB34" s="461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</row>
    <row r="35" spans="1:38" ht="13.5" thickBot="1" x14ac:dyDescent="0.25">
      <c r="A35" s="5"/>
      <c r="B35" s="5"/>
      <c r="C35" s="5"/>
      <c r="D35" s="413"/>
      <c r="E35" s="422"/>
      <c r="F35" s="416"/>
      <c r="G35" s="416"/>
      <c r="H35" s="416"/>
      <c r="I35" s="416"/>
      <c r="J35" s="416"/>
      <c r="K35" s="416"/>
      <c r="L35" s="419"/>
      <c r="M35" s="461"/>
      <c r="N35" s="466" t="s">
        <v>165</v>
      </c>
      <c r="O35" s="466">
        <v>498</v>
      </c>
      <c r="P35" s="468"/>
      <c r="Q35" s="464" t="s">
        <v>359</v>
      </c>
      <c r="R35" s="464" t="s">
        <v>209</v>
      </c>
      <c r="S35" s="464">
        <v>0</v>
      </c>
      <c r="T35" s="464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</row>
    <row r="36" spans="1:38" ht="13.5" thickBot="1" x14ac:dyDescent="0.25">
      <c r="A36" s="5"/>
      <c r="B36" s="5"/>
      <c r="C36" s="5"/>
      <c r="D36" s="425" t="s">
        <v>35</v>
      </c>
      <c r="E36" s="487" t="s">
        <v>350</v>
      </c>
      <c r="F36" s="488"/>
      <c r="G36" s="417"/>
      <c r="H36" s="417"/>
      <c r="I36" s="417"/>
      <c r="J36" s="417"/>
      <c r="K36" s="417"/>
      <c r="L36" s="420"/>
      <c r="M36" s="461"/>
      <c r="N36" s="466" t="s">
        <v>197</v>
      </c>
      <c r="O36" s="466">
        <v>498</v>
      </c>
      <c r="P36" s="468"/>
      <c r="Q36" s="464" t="s">
        <v>360</v>
      </c>
      <c r="R36" s="464" t="s">
        <v>210</v>
      </c>
      <c r="S36" s="464">
        <v>0</v>
      </c>
      <c r="T36" s="464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</row>
    <row r="37" spans="1:38" ht="13.5" thickBot="1" x14ac:dyDescent="0.25">
      <c r="A37" s="5"/>
      <c r="B37" s="5"/>
      <c r="C37" s="5"/>
      <c r="D37" s="414"/>
      <c r="E37" s="417"/>
      <c r="F37" s="417"/>
      <c r="G37" s="417"/>
      <c r="H37" s="417"/>
      <c r="I37" s="417"/>
      <c r="J37" s="417"/>
      <c r="K37" s="417"/>
      <c r="L37" s="420"/>
      <c r="M37" s="461"/>
      <c r="N37" s="466" t="s">
        <v>19</v>
      </c>
      <c r="O37" s="466">
        <v>378</v>
      </c>
      <c r="P37" s="468"/>
      <c r="Q37" s="464" t="s">
        <v>361</v>
      </c>
      <c r="R37" s="464" t="str">
        <f>+E38</f>
        <v>Daily allowance</v>
      </c>
      <c r="S37" s="469"/>
      <c r="T37" s="464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</row>
    <row r="38" spans="1:38" ht="13.5" thickBot="1" x14ac:dyDescent="0.25">
      <c r="A38" s="5"/>
      <c r="B38" s="5"/>
      <c r="C38" s="5"/>
      <c r="D38" s="425" t="s">
        <v>61</v>
      </c>
      <c r="E38" s="487" t="s">
        <v>208</v>
      </c>
      <c r="F38" s="488"/>
      <c r="G38" s="417"/>
      <c r="H38" s="417"/>
      <c r="I38" s="417"/>
      <c r="J38" s="417"/>
      <c r="K38" s="417"/>
      <c r="L38" s="420"/>
      <c r="M38" s="461"/>
      <c r="N38" s="466" t="s">
        <v>166</v>
      </c>
      <c r="O38" s="466">
        <v>498</v>
      </c>
      <c r="P38" s="468" t="s">
        <v>37</v>
      </c>
      <c r="Q38" s="470" t="s">
        <v>347</v>
      </c>
      <c r="R38" s="461"/>
      <c r="S38" s="461"/>
      <c r="T38" s="469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</row>
    <row r="39" spans="1:38" ht="13.5" thickBot="1" x14ac:dyDescent="0.25">
      <c r="A39" s="5"/>
      <c r="B39" s="5"/>
      <c r="C39" s="5"/>
      <c r="D39" s="414"/>
      <c r="E39" s="439"/>
      <c r="F39" s="417"/>
      <c r="G39" s="417"/>
      <c r="H39" s="417"/>
      <c r="I39" s="417"/>
      <c r="J39" s="417"/>
      <c r="K39" s="417"/>
      <c r="L39" s="420"/>
      <c r="M39" s="461"/>
      <c r="N39" s="466" t="s">
        <v>20</v>
      </c>
      <c r="O39" s="466">
        <v>208</v>
      </c>
      <c r="P39" s="468"/>
      <c r="Q39" s="470" t="s">
        <v>348</v>
      </c>
      <c r="R39" s="461"/>
      <c r="S39" s="461"/>
      <c r="T39" s="464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  <c r="AI39" s="461"/>
      <c r="AJ39" s="461"/>
      <c r="AK39" s="461"/>
      <c r="AL39" s="461"/>
    </row>
    <row r="40" spans="1:38" x14ac:dyDescent="0.2">
      <c r="A40" s="5"/>
      <c r="B40" s="5"/>
      <c r="C40" s="5"/>
      <c r="D40" s="425" t="s">
        <v>219</v>
      </c>
      <c r="E40" s="503"/>
      <c r="F40" s="504"/>
      <c r="G40" s="504"/>
      <c r="H40" s="504"/>
      <c r="I40" s="505"/>
      <c r="J40" s="440"/>
      <c r="K40" s="417"/>
      <c r="L40" s="420"/>
      <c r="M40" s="461"/>
      <c r="N40" s="466" t="s">
        <v>11</v>
      </c>
      <c r="O40" s="466">
        <v>285</v>
      </c>
      <c r="P40" s="468"/>
      <c r="Q40" s="464"/>
      <c r="R40" s="464">
        <f>VLOOKUP(R37,R34:S36,2,FALSE)</f>
        <v>0</v>
      </c>
      <c r="S40" s="464"/>
      <c r="T40" s="464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</row>
    <row r="41" spans="1:38" ht="13.5" thickBot="1" x14ac:dyDescent="0.25">
      <c r="A41" s="5"/>
      <c r="B41" s="5"/>
      <c r="C41" s="5"/>
      <c r="D41" s="425" t="s">
        <v>63</v>
      </c>
      <c r="E41" s="506"/>
      <c r="F41" s="507"/>
      <c r="G41" s="507"/>
      <c r="H41" s="507"/>
      <c r="I41" s="508"/>
      <c r="J41" s="440"/>
      <c r="K41" s="417"/>
      <c r="L41" s="420"/>
      <c r="M41" s="461"/>
      <c r="N41" s="466" t="s">
        <v>301</v>
      </c>
      <c r="O41" s="466">
        <v>498</v>
      </c>
      <c r="P41" s="468"/>
      <c r="Q41" s="464"/>
      <c r="R41" s="464"/>
      <c r="S41" s="464">
        <f>+R57*0.3</f>
        <v>0</v>
      </c>
      <c r="T41" s="464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  <c r="AI41" s="461"/>
      <c r="AJ41" s="461"/>
      <c r="AK41" s="461"/>
      <c r="AL41" s="461"/>
    </row>
    <row r="42" spans="1:38" ht="13.5" thickBot="1" x14ac:dyDescent="0.25">
      <c r="A42" s="5"/>
      <c r="B42" s="5"/>
      <c r="C42" s="5"/>
      <c r="D42" s="414"/>
      <c r="E42" s="438"/>
      <c r="F42" s="438"/>
      <c r="G42" s="438"/>
      <c r="H42" s="438"/>
      <c r="I42" s="438"/>
      <c r="J42" s="440"/>
      <c r="K42" s="417"/>
      <c r="L42" s="420"/>
      <c r="M42" s="461"/>
      <c r="N42" s="466" t="s">
        <v>167</v>
      </c>
      <c r="O42" s="466">
        <v>371</v>
      </c>
      <c r="P42" s="468"/>
      <c r="Q42" s="464"/>
      <c r="R42" s="464" t="s">
        <v>159</v>
      </c>
      <c r="S42" s="464">
        <v>104.25</v>
      </c>
      <c r="T42" s="464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</row>
    <row r="43" spans="1:38" ht="13.5" thickBot="1" x14ac:dyDescent="0.25">
      <c r="A43" s="5"/>
      <c r="B43" s="5"/>
      <c r="C43" s="5"/>
      <c r="D43" s="443" t="s">
        <v>64</v>
      </c>
      <c r="E43" s="417"/>
      <c r="F43" s="492"/>
      <c r="G43" s="493"/>
      <c r="H43" s="441"/>
      <c r="I43" s="426"/>
      <c r="J43" s="426"/>
      <c r="K43" s="486"/>
      <c r="L43" s="420"/>
      <c r="M43" s="461"/>
      <c r="N43" s="466" t="s">
        <v>12</v>
      </c>
      <c r="O43" s="466">
        <v>498</v>
      </c>
      <c r="P43" s="468"/>
      <c r="Q43" s="464"/>
      <c r="R43" s="464" t="s">
        <v>210</v>
      </c>
      <c r="S43" s="464"/>
      <c r="T43" s="464"/>
      <c r="U43" s="461"/>
      <c r="V43" s="461"/>
      <c r="W43" s="461"/>
      <c r="X43" s="461"/>
      <c r="Y43" s="461"/>
      <c r="Z43" s="461"/>
      <c r="AA43" s="461"/>
      <c r="AB43" s="461"/>
      <c r="AC43" s="461"/>
      <c r="AD43" s="461"/>
      <c r="AE43" s="461"/>
      <c r="AF43" s="461"/>
      <c r="AG43" s="461"/>
      <c r="AH43" s="461"/>
      <c r="AI43" s="461"/>
      <c r="AJ43" s="461"/>
      <c r="AK43" s="461"/>
      <c r="AL43" s="461"/>
    </row>
    <row r="44" spans="1:38" ht="13.5" thickBot="1" x14ac:dyDescent="0.25">
      <c r="A44" s="5"/>
      <c r="B44" s="5"/>
      <c r="C44" s="5"/>
      <c r="D44" s="443" t="s">
        <v>65</v>
      </c>
      <c r="E44" s="417"/>
      <c r="F44" s="492"/>
      <c r="G44" s="493"/>
      <c r="H44" s="441"/>
      <c r="I44" s="426"/>
      <c r="J44" s="426"/>
      <c r="K44" s="486"/>
      <c r="L44" s="420"/>
      <c r="M44" s="461"/>
      <c r="N44" s="466" t="s">
        <v>205</v>
      </c>
      <c r="O44" s="466">
        <v>498</v>
      </c>
      <c r="P44" s="468"/>
      <c r="Q44" s="461"/>
      <c r="R44" s="464"/>
      <c r="S44" s="464"/>
      <c r="T44" s="464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</row>
    <row r="45" spans="1:38" ht="13.5" thickBot="1" x14ac:dyDescent="0.25">
      <c r="A45" s="5"/>
      <c r="B45" s="5"/>
      <c r="C45" s="5"/>
      <c r="D45" s="434"/>
      <c r="E45" s="435"/>
      <c r="F45" s="436"/>
      <c r="G45" s="442"/>
      <c r="H45" s="417"/>
      <c r="I45" s="417"/>
      <c r="J45" s="417"/>
      <c r="K45" s="417"/>
      <c r="L45" s="420"/>
      <c r="M45" s="461"/>
      <c r="N45" s="466" t="s">
        <v>13</v>
      </c>
      <c r="O45" s="466">
        <v>498</v>
      </c>
      <c r="P45" s="468"/>
      <c r="Q45" s="464" t="s">
        <v>204</v>
      </c>
      <c r="R45" s="461"/>
      <c r="S45" s="464"/>
      <c r="T45" s="464"/>
      <c r="U45" s="462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</row>
    <row r="46" spans="1:38" ht="13.5" thickBot="1" x14ac:dyDescent="0.25">
      <c r="A46" s="5"/>
      <c r="B46" s="5"/>
      <c r="C46" s="5"/>
      <c r="D46" s="499" t="s">
        <v>67</v>
      </c>
      <c r="E46" s="500"/>
      <c r="F46" s="501"/>
      <c r="G46" s="489" t="s">
        <v>204</v>
      </c>
      <c r="H46" s="490"/>
      <c r="I46" s="491"/>
      <c r="J46" s="439"/>
      <c r="K46" s="417"/>
      <c r="L46" s="420"/>
      <c r="M46" s="461"/>
      <c r="N46" s="466" t="s">
        <v>181</v>
      </c>
      <c r="O46" s="466">
        <v>498</v>
      </c>
      <c r="P46" s="468"/>
      <c r="Q46" s="464" t="s">
        <v>202</v>
      </c>
      <c r="R46" s="471">
        <f>U47</f>
        <v>1.94</v>
      </c>
      <c r="S46" s="464"/>
      <c r="T46" s="464" t="s">
        <v>204</v>
      </c>
      <c r="U46" s="464">
        <v>0</v>
      </c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</row>
    <row r="47" spans="1:38" ht="13.5" thickBot="1" x14ac:dyDescent="0.25">
      <c r="A47" s="5"/>
      <c r="B47" s="5"/>
      <c r="C47" s="5"/>
      <c r="D47" s="437"/>
      <c r="E47" s="424"/>
      <c r="F47" s="418"/>
      <c r="G47" s="418"/>
      <c r="H47" s="418"/>
      <c r="I47" s="418"/>
      <c r="J47" s="418"/>
      <c r="K47" s="418"/>
      <c r="L47" s="421"/>
      <c r="M47" s="461"/>
      <c r="N47" s="466" t="s">
        <v>14</v>
      </c>
      <c r="O47" s="466">
        <v>378</v>
      </c>
      <c r="P47" s="468"/>
      <c r="Q47" s="464" t="s">
        <v>203</v>
      </c>
      <c r="R47" s="471">
        <f>U48</f>
        <v>0.53</v>
      </c>
      <c r="S47" s="464"/>
      <c r="T47" s="464" t="str">
        <f>Q46</f>
        <v>Car/MC regular rate</v>
      </c>
      <c r="U47" s="471">
        <v>1.94</v>
      </c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61"/>
      <c r="AJ47" s="461"/>
      <c r="AK47" s="461"/>
      <c r="AL47" s="461"/>
    </row>
    <row r="48" spans="1:38" x14ac:dyDescent="0.2">
      <c r="A48" s="5"/>
      <c r="B48" s="5"/>
      <c r="C48" s="5"/>
      <c r="D48" s="9"/>
      <c r="E48" s="12"/>
      <c r="F48" s="11"/>
      <c r="G48" s="11"/>
      <c r="H48" s="11"/>
      <c r="I48" s="11"/>
      <c r="J48" s="11"/>
      <c r="K48" s="11"/>
      <c r="M48" s="461"/>
      <c r="N48" s="466" t="s">
        <v>15</v>
      </c>
      <c r="O48" s="466">
        <v>399</v>
      </c>
      <c r="P48" s="468"/>
      <c r="Q48" s="464" t="s">
        <v>201</v>
      </c>
      <c r="R48" s="471">
        <f>U49</f>
        <v>3.54</v>
      </c>
      <c r="S48" s="464"/>
      <c r="T48" s="464" t="str">
        <f>Q47</f>
        <v>Moped/bicycle</v>
      </c>
      <c r="U48" s="471">
        <v>0.53</v>
      </c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</row>
    <row r="49" spans="1:38" x14ac:dyDescent="0.2">
      <c r="A49" s="5"/>
      <c r="B49" s="5"/>
      <c r="C49" s="5"/>
      <c r="D49" s="9"/>
      <c r="E49" s="12"/>
      <c r="F49" s="11"/>
      <c r="G49" s="11"/>
      <c r="H49" s="11"/>
      <c r="I49" s="11"/>
      <c r="J49" s="11"/>
      <c r="K49" s="11"/>
      <c r="M49" s="461"/>
      <c r="N49" s="466" t="s">
        <v>168</v>
      </c>
      <c r="O49" s="466">
        <v>498</v>
      </c>
      <c r="P49" s="468"/>
      <c r="Q49" s="471" t="str">
        <f>+F53</f>
        <v>Car/MC regular rate</v>
      </c>
      <c r="R49" s="471">
        <f>U47</f>
        <v>1.94</v>
      </c>
      <c r="S49" s="464"/>
      <c r="T49" s="464" t="str">
        <f>Q48</f>
        <v>Car/MC high rate</v>
      </c>
      <c r="U49" s="471">
        <v>3.54</v>
      </c>
      <c r="V49" s="461"/>
      <c r="W49" s="461"/>
      <c r="X49" s="461"/>
      <c r="Y49" s="461"/>
      <c r="Z49" s="461"/>
      <c r="AA49" s="461"/>
      <c r="AB49" s="461"/>
      <c r="AC49" s="461"/>
      <c r="AD49" s="461"/>
      <c r="AE49" s="461"/>
      <c r="AF49" s="461"/>
      <c r="AG49" s="461"/>
      <c r="AH49" s="461"/>
      <c r="AI49" s="461"/>
      <c r="AJ49" s="461"/>
      <c r="AK49" s="461"/>
      <c r="AL49" s="461"/>
    </row>
    <row r="50" spans="1:38" x14ac:dyDescent="0.2">
      <c r="A50" s="5"/>
      <c r="B50" s="5"/>
      <c r="C50" s="5"/>
      <c r="D50" s="12"/>
      <c r="E50" s="11"/>
      <c r="F50" s="11"/>
      <c r="G50" s="11"/>
      <c r="H50" s="11"/>
      <c r="L50" s="5"/>
      <c r="M50" s="461"/>
      <c r="N50" s="466" t="s">
        <v>196</v>
      </c>
      <c r="O50" s="466">
        <v>381</v>
      </c>
      <c r="P50" s="468"/>
      <c r="Q50" s="471"/>
      <c r="R50" s="464"/>
      <c r="S50" s="464"/>
      <c r="T50" s="471" t="str">
        <f>+G46</f>
        <v>Choose means of transport</v>
      </c>
      <c r="U50" s="464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</row>
    <row r="51" spans="1:38" ht="13.5" thickBot="1" x14ac:dyDescent="0.25">
      <c r="A51" s="5"/>
      <c r="B51" s="5"/>
      <c r="C51" s="5"/>
      <c r="D51" s="411" t="s">
        <v>223</v>
      </c>
      <c r="E51" s="11"/>
      <c r="F51" s="11"/>
      <c r="G51" s="11"/>
      <c r="H51" s="11"/>
      <c r="L51" s="5"/>
      <c r="M51" s="461"/>
      <c r="N51" s="466" t="s">
        <v>171</v>
      </c>
      <c r="O51" s="466">
        <v>498</v>
      </c>
      <c r="P51" s="468"/>
      <c r="Q51" s="464"/>
      <c r="R51" s="464"/>
      <c r="S51" s="464"/>
      <c r="T51" s="471"/>
      <c r="U51" s="464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</row>
    <row r="52" spans="1:38" ht="13.5" thickBot="1" x14ac:dyDescent="0.25">
      <c r="A52" s="5"/>
      <c r="B52" s="5"/>
      <c r="C52" s="5"/>
      <c r="D52" s="444"/>
      <c r="E52" s="416"/>
      <c r="F52" s="416"/>
      <c r="G52" s="416"/>
      <c r="H52" s="416"/>
      <c r="I52" s="416"/>
      <c r="J52" s="416"/>
      <c r="K52" s="427"/>
      <c r="L52" s="5"/>
      <c r="M52" s="461"/>
      <c r="N52" s="466" t="s">
        <v>172</v>
      </c>
      <c r="O52" s="466">
        <v>498</v>
      </c>
      <c r="P52" s="464"/>
      <c r="Q52" s="471">
        <f>VLOOKUP(Q49,Q46:R48,2,0)</f>
        <v>1.94</v>
      </c>
      <c r="R52" s="464"/>
      <c r="S52" s="461"/>
      <c r="T52" s="464"/>
      <c r="U52" s="464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</row>
    <row r="53" spans="1:38" ht="13.5" thickBot="1" x14ac:dyDescent="0.25">
      <c r="A53" s="5"/>
      <c r="B53" s="5"/>
      <c r="C53" s="5"/>
      <c r="D53" s="445" t="s">
        <v>68</v>
      </c>
      <c r="E53" s="417"/>
      <c r="F53" s="487" t="s">
        <v>202</v>
      </c>
      <c r="G53" s="497"/>
      <c r="H53" s="497"/>
      <c r="I53" s="498"/>
      <c r="J53" s="417"/>
      <c r="K53" s="428"/>
      <c r="M53" s="461"/>
      <c r="N53" s="466" t="s">
        <v>0</v>
      </c>
      <c r="O53" s="466">
        <v>498</v>
      </c>
      <c r="P53" s="468"/>
      <c r="Q53" s="464"/>
      <c r="R53" s="464"/>
      <c r="S53" s="464"/>
      <c r="T53" s="471">
        <f>VLOOKUP(T50,T46:U49,2,0)</f>
        <v>0</v>
      </c>
      <c r="U53" s="464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</row>
    <row r="54" spans="1:38" ht="13.5" thickBot="1" x14ac:dyDescent="0.25">
      <c r="A54" s="5"/>
      <c r="B54" s="5"/>
      <c r="C54" s="5"/>
      <c r="D54" s="415"/>
      <c r="E54" s="424"/>
      <c r="F54" s="418"/>
      <c r="G54" s="418"/>
      <c r="H54" s="418"/>
      <c r="I54" s="418"/>
      <c r="J54" s="424"/>
      <c r="K54" s="432"/>
      <c r="M54" s="461"/>
      <c r="N54" s="466" t="s">
        <v>173</v>
      </c>
      <c r="O54" s="466">
        <v>498</v>
      </c>
      <c r="P54" s="468"/>
      <c r="Q54" s="464"/>
      <c r="R54" s="464"/>
      <c r="S54" s="464"/>
      <c r="T54" s="464"/>
      <c r="U54" s="464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</row>
    <row r="55" spans="1:38" x14ac:dyDescent="0.2">
      <c r="A55" s="5"/>
      <c r="B55" s="5"/>
      <c r="C55" s="5"/>
      <c r="D55" s="11"/>
      <c r="E55" s="11"/>
      <c r="F55" s="11"/>
      <c r="G55" s="11"/>
      <c r="H55" s="11"/>
      <c r="M55" s="461"/>
      <c r="N55" s="466" t="s">
        <v>194</v>
      </c>
      <c r="O55" s="466">
        <v>498</v>
      </c>
      <c r="P55" s="468"/>
      <c r="Q55" s="464"/>
      <c r="R55" s="464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61"/>
      <c r="AH55" s="461"/>
      <c r="AI55" s="461"/>
      <c r="AJ55" s="461"/>
      <c r="AK55" s="461"/>
      <c r="AL55" s="461"/>
    </row>
    <row r="56" spans="1:38" x14ac:dyDescent="0.2">
      <c r="A56" s="5"/>
      <c r="B56" s="5"/>
      <c r="C56" s="5"/>
      <c r="D56" s="11"/>
      <c r="E56" s="11"/>
      <c r="F56" s="11"/>
      <c r="G56" s="11"/>
      <c r="H56" s="11"/>
      <c r="M56" s="461"/>
      <c r="N56" s="466" t="s">
        <v>174</v>
      </c>
      <c r="O56" s="466">
        <v>498</v>
      </c>
      <c r="P56" s="468"/>
      <c r="Q56" s="464"/>
      <c r="R56" s="464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</row>
    <row r="57" spans="1:38" x14ac:dyDescent="0.2">
      <c r="A57" s="5"/>
      <c r="B57" s="5"/>
      <c r="C57" s="5"/>
      <c r="D57" s="496" t="s">
        <v>71</v>
      </c>
      <c r="E57" s="496"/>
      <c r="F57" s="496"/>
      <c r="G57" s="496"/>
      <c r="H57" s="496"/>
      <c r="I57" s="496"/>
      <c r="J57" s="496"/>
      <c r="K57" s="496"/>
      <c r="M57" s="461"/>
      <c r="N57" s="466" t="s">
        <v>175</v>
      </c>
      <c r="O57" s="466">
        <v>498</v>
      </c>
      <c r="P57" s="468"/>
      <c r="Q57" s="464"/>
      <c r="R57" s="463">
        <f>VLOOKUP(R58,N32:O110,2,FALSE)</f>
        <v>0</v>
      </c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</row>
    <row r="58" spans="1:38" x14ac:dyDescent="0.2">
      <c r="A58" s="5"/>
      <c r="B58" s="5"/>
      <c r="C58" s="5"/>
      <c r="D58" s="409" t="s">
        <v>72</v>
      </c>
      <c r="E58" s="410"/>
      <c r="F58" s="410"/>
      <c r="G58" s="410"/>
      <c r="H58" s="410"/>
      <c r="I58" s="410"/>
      <c r="J58" s="410"/>
      <c r="K58" s="410"/>
      <c r="M58" s="461"/>
      <c r="N58" s="466" t="s">
        <v>1</v>
      </c>
      <c r="O58" s="466">
        <v>498</v>
      </c>
      <c r="P58" s="468"/>
      <c r="Q58" s="461"/>
      <c r="R58" s="469" t="str">
        <f>E36</f>
        <v>Drill down to the destination</v>
      </c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</row>
    <row r="59" spans="1:38" x14ac:dyDescent="0.2">
      <c r="A59" s="5"/>
      <c r="B59" s="5"/>
      <c r="C59" s="5"/>
      <c r="D59" s="409"/>
      <c r="E59" s="410"/>
      <c r="F59" s="410"/>
      <c r="G59" s="410"/>
      <c r="H59" s="410"/>
      <c r="I59" s="410"/>
      <c r="J59" s="410"/>
      <c r="K59" s="410"/>
      <c r="M59" s="461"/>
      <c r="N59" s="466" t="s">
        <v>21</v>
      </c>
      <c r="O59" s="466">
        <v>498</v>
      </c>
      <c r="P59" s="468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</row>
    <row r="60" spans="1:38" x14ac:dyDescent="0.2">
      <c r="A60" s="5"/>
      <c r="B60" s="5"/>
      <c r="C60" s="5"/>
      <c r="D60" s="496" t="s">
        <v>73</v>
      </c>
      <c r="E60" s="494"/>
      <c r="F60" s="494"/>
      <c r="G60" s="494"/>
      <c r="H60" s="494"/>
      <c r="I60" s="494"/>
      <c r="J60" s="494"/>
      <c r="K60" s="494"/>
      <c r="M60" s="461"/>
      <c r="N60" s="466" t="s">
        <v>195</v>
      </c>
      <c r="O60" s="466">
        <v>498</v>
      </c>
      <c r="P60" s="468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</row>
    <row r="61" spans="1:38" x14ac:dyDescent="0.2">
      <c r="A61" s="5"/>
      <c r="B61" s="5"/>
      <c r="C61" s="5"/>
      <c r="D61" s="494" t="s">
        <v>337</v>
      </c>
      <c r="E61" s="494"/>
      <c r="F61" s="494"/>
      <c r="G61" s="494"/>
      <c r="H61" s="494"/>
      <c r="I61" s="494"/>
      <c r="J61" s="494"/>
      <c r="K61" s="494"/>
      <c r="M61" s="461"/>
      <c r="N61" s="466" t="s">
        <v>179</v>
      </c>
      <c r="O61" s="466">
        <v>498</v>
      </c>
      <c r="P61" s="468"/>
      <c r="Q61" s="461"/>
      <c r="R61" s="461"/>
      <c r="S61" s="461"/>
      <c r="T61" s="461"/>
      <c r="U61" s="461"/>
      <c r="V61" s="461"/>
      <c r="W61" s="461"/>
      <c r="X61" s="461"/>
      <c r="Y61" s="461"/>
      <c r="Z61" s="461"/>
      <c r="AA61" s="461"/>
      <c r="AB61" s="461"/>
      <c r="AC61" s="461"/>
      <c r="AD61" s="461"/>
      <c r="AE61" s="461"/>
      <c r="AF61" s="461"/>
      <c r="AG61" s="461"/>
      <c r="AH61" s="461"/>
      <c r="AI61" s="461"/>
      <c r="AJ61" s="461"/>
      <c r="AK61" s="461"/>
      <c r="AL61" s="461"/>
    </row>
    <row r="62" spans="1:38" x14ac:dyDescent="0.2">
      <c r="A62" s="5"/>
      <c r="B62" s="5"/>
      <c r="C62" s="5"/>
      <c r="D62" s="409" t="s">
        <v>338</v>
      </c>
      <c r="E62" s="409"/>
      <c r="F62" s="409"/>
      <c r="G62" s="409"/>
      <c r="H62" s="409"/>
      <c r="I62" s="409"/>
      <c r="J62" s="409"/>
      <c r="K62" s="409"/>
      <c r="M62" s="461"/>
      <c r="N62" s="466" t="s">
        <v>176</v>
      </c>
      <c r="O62" s="466">
        <v>275</v>
      </c>
      <c r="P62" s="466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  <c r="AI62" s="461"/>
      <c r="AJ62" s="461"/>
      <c r="AK62" s="461"/>
      <c r="AL62" s="461"/>
    </row>
    <row r="63" spans="1:38" x14ac:dyDescent="0.2">
      <c r="A63" s="5"/>
      <c r="B63" s="5"/>
      <c r="C63" s="5"/>
      <c r="D63" s="409"/>
      <c r="E63" s="409"/>
      <c r="F63" s="409"/>
      <c r="G63" s="409"/>
      <c r="H63" s="409"/>
      <c r="I63" s="409"/>
      <c r="J63" s="409"/>
      <c r="K63" s="409"/>
      <c r="M63" s="461"/>
      <c r="N63" s="466" t="s">
        <v>177</v>
      </c>
      <c r="O63" s="466">
        <v>498</v>
      </c>
      <c r="P63" s="466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</row>
    <row r="64" spans="1:38" x14ac:dyDescent="0.2">
      <c r="A64" s="5"/>
      <c r="B64" s="5"/>
      <c r="C64" s="5"/>
      <c r="D64" s="14" t="s">
        <v>74</v>
      </c>
      <c r="E64" s="409"/>
      <c r="F64" s="409"/>
      <c r="G64" s="409"/>
      <c r="H64" s="409"/>
      <c r="I64" s="409"/>
      <c r="J64" s="409"/>
      <c r="K64" s="409"/>
      <c r="M64" s="461"/>
      <c r="N64" s="466" t="s">
        <v>22</v>
      </c>
      <c r="O64" s="466">
        <v>285</v>
      </c>
      <c r="P64" s="466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</row>
    <row r="65" spans="1:38" x14ac:dyDescent="0.2">
      <c r="A65" s="5"/>
      <c r="B65" s="5"/>
      <c r="C65" s="5"/>
      <c r="D65" s="14" t="s">
        <v>75</v>
      </c>
      <c r="E65" s="409"/>
      <c r="F65" s="409"/>
      <c r="G65" s="409"/>
      <c r="H65" s="409"/>
      <c r="I65" s="409"/>
      <c r="J65" s="409"/>
      <c r="K65" s="409"/>
      <c r="M65" s="461"/>
      <c r="N65" s="466" t="s">
        <v>178</v>
      </c>
      <c r="O65" s="466">
        <v>498</v>
      </c>
      <c r="P65" s="466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</row>
    <row r="66" spans="1:38" x14ac:dyDescent="0.2">
      <c r="A66" s="5"/>
      <c r="B66" s="5"/>
      <c r="C66" s="5"/>
      <c r="D66" s="14"/>
      <c r="E66" s="409"/>
      <c r="F66" s="409"/>
      <c r="G66" s="409"/>
      <c r="H66" s="409"/>
      <c r="I66" s="409"/>
      <c r="J66" s="409"/>
      <c r="K66" s="409"/>
      <c r="M66" s="461"/>
      <c r="N66" s="466" t="s">
        <v>23</v>
      </c>
      <c r="O66" s="466">
        <v>498</v>
      </c>
      <c r="P66" s="466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1"/>
      <c r="AL66" s="461"/>
    </row>
    <row r="67" spans="1:38" x14ac:dyDescent="0.2">
      <c r="A67" s="5"/>
      <c r="B67" s="5"/>
      <c r="C67" s="5"/>
      <c r="D67" s="496" t="s">
        <v>76</v>
      </c>
      <c r="E67" s="496"/>
      <c r="F67" s="496"/>
      <c r="G67" s="496"/>
      <c r="H67" s="496"/>
      <c r="I67" s="496"/>
      <c r="J67" s="496"/>
      <c r="K67" s="496"/>
      <c r="M67" s="461"/>
      <c r="N67" s="466" t="s">
        <v>180</v>
      </c>
      <c r="O67" s="466">
        <v>498</v>
      </c>
      <c r="P67" s="466"/>
      <c r="Q67" s="461" t="s">
        <v>70</v>
      </c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1"/>
      <c r="AK67" s="461"/>
      <c r="AL67" s="461"/>
    </row>
    <row r="68" spans="1:38" x14ac:dyDescent="0.2">
      <c r="A68" s="5"/>
      <c r="B68" s="5"/>
      <c r="C68" s="5"/>
      <c r="D68" s="494" t="s">
        <v>77</v>
      </c>
      <c r="E68" s="494"/>
      <c r="F68" s="494"/>
      <c r="G68" s="494"/>
      <c r="H68" s="494"/>
      <c r="I68" s="494"/>
      <c r="J68" s="494"/>
      <c r="K68" s="494"/>
      <c r="M68" s="461"/>
      <c r="N68" s="466" t="s">
        <v>170</v>
      </c>
      <c r="O68" s="466">
        <v>498</v>
      </c>
      <c r="P68" s="466"/>
      <c r="Q68" s="461" t="s">
        <v>198</v>
      </c>
      <c r="R68" s="461">
        <f>E26</f>
        <v>0</v>
      </c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1"/>
      <c r="AL68" s="461"/>
    </row>
    <row r="69" spans="1:38" x14ac:dyDescent="0.2">
      <c r="A69" s="5"/>
      <c r="B69" s="5"/>
      <c r="C69" s="5"/>
      <c r="M69" s="461"/>
      <c r="N69" s="466" t="s">
        <v>24</v>
      </c>
      <c r="O69" s="466">
        <v>498</v>
      </c>
      <c r="P69" s="466"/>
      <c r="Q69" s="461"/>
      <c r="R69" s="461" t="s">
        <v>198</v>
      </c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</row>
    <row r="70" spans="1:38" x14ac:dyDescent="0.2">
      <c r="A70" s="5"/>
      <c r="B70" s="5"/>
      <c r="C70" s="5"/>
      <c r="M70" s="461"/>
      <c r="N70" s="466" t="s">
        <v>25</v>
      </c>
      <c r="O70" s="466">
        <v>498</v>
      </c>
      <c r="P70" s="466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</row>
    <row r="71" spans="1:38" ht="23.25" x14ac:dyDescent="0.35">
      <c r="A71" s="5"/>
      <c r="B71" s="5"/>
      <c r="C71" s="5"/>
      <c r="D71" s="495" t="s">
        <v>304</v>
      </c>
      <c r="E71" s="495"/>
      <c r="F71" s="495"/>
      <c r="G71" s="495"/>
      <c r="H71" s="495"/>
      <c r="I71" s="495"/>
      <c r="J71" s="495"/>
      <c r="K71" s="495"/>
      <c r="M71" s="461"/>
      <c r="N71" s="466" t="s">
        <v>5</v>
      </c>
      <c r="O71" s="466">
        <v>498</v>
      </c>
      <c r="P71" s="466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</row>
    <row r="72" spans="1:38" x14ac:dyDescent="0.2">
      <c r="A72" s="404"/>
      <c r="B72" s="404"/>
      <c r="C72" s="404"/>
      <c r="D72" s="404"/>
      <c r="E72" s="405"/>
      <c r="F72" s="404"/>
      <c r="G72" s="404"/>
      <c r="H72" s="404"/>
      <c r="I72" s="404"/>
      <c r="J72" s="404"/>
      <c r="K72" s="404"/>
      <c r="L72" s="404"/>
      <c r="M72" s="461"/>
      <c r="N72" s="466" t="s">
        <v>182</v>
      </c>
      <c r="O72" s="466">
        <v>498</v>
      </c>
      <c r="P72" s="466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</row>
    <row r="73" spans="1:38" x14ac:dyDescent="0.2">
      <c r="A73" s="404"/>
      <c r="B73" s="404"/>
      <c r="C73" s="404"/>
      <c r="D73" s="404"/>
      <c r="E73" s="405"/>
      <c r="F73" s="404"/>
      <c r="G73" s="404"/>
      <c r="H73" s="404"/>
      <c r="I73" s="404"/>
      <c r="J73" s="404"/>
      <c r="K73" s="404"/>
      <c r="L73" s="404"/>
      <c r="M73" s="461"/>
      <c r="N73" s="466" t="s">
        <v>26</v>
      </c>
      <c r="O73" s="466">
        <v>498</v>
      </c>
      <c r="P73" s="466"/>
      <c r="Q73" s="461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</row>
    <row r="74" spans="1:38" x14ac:dyDescent="0.2">
      <c r="A74" s="404"/>
      <c r="B74" s="404"/>
      <c r="C74" s="404"/>
      <c r="D74" s="404"/>
      <c r="E74" s="405"/>
      <c r="F74" s="404"/>
      <c r="G74" s="404"/>
      <c r="H74" s="404"/>
      <c r="I74" s="404"/>
      <c r="J74" s="404"/>
      <c r="K74" s="404"/>
      <c r="L74" s="404"/>
      <c r="M74" s="461"/>
      <c r="N74" s="466" t="s">
        <v>183</v>
      </c>
      <c r="O74" s="466">
        <v>498</v>
      </c>
      <c r="P74" s="466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</row>
    <row r="75" spans="1:38" x14ac:dyDescent="0.2">
      <c r="A75" s="404"/>
      <c r="B75" s="404"/>
      <c r="C75" s="404"/>
      <c r="D75" s="404"/>
      <c r="E75" s="405"/>
      <c r="F75" s="404"/>
      <c r="G75" s="404"/>
      <c r="H75" s="404"/>
      <c r="I75" s="404"/>
      <c r="J75" s="404"/>
      <c r="K75" s="404"/>
      <c r="L75" s="404"/>
      <c r="M75" s="461"/>
      <c r="N75" s="466" t="s">
        <v>184</v>
      </c>
      <c r="O75" s="466">
        <v>498</v>
      </c>
      <c r="P75" s="466"/>
      <c r="Q75" s="461"/>
      <c r="R75" s="461"/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461"/>
      <c r="AD75" s="461"/>
      <c r="AE75" s="461"/>
      <c r="AF75" s="461"/>
      <c r="AG75" s="461"/>
      <c r="AH75" s="461"/>
      <c r="AI75" s="461"/>
      <c r="AJ75" s="461"/>
      <c r="AK75" s="461"/>
      <c r="AL75" s="461"/>
    </row>
    <row r="76" spans="1:38" x14ac:dyDescent="0.2">
      <c r="A76" s="404"/>
      <c r="B76" s="404"/>
      <c r="C76" s="404"/>
      <c r="D76" s="404"/>
      <c r="E76" s="405"/>
      <c r="F76" s="404"/>
      <c r="G76" s="404"/>
      <c r="H76" s="404"/>
      <c r="I76" s="404"/>
      <c r="J76" s="404"/>
      <c r="K76" s="404"/>
      <c r="L76" s="404"/>
      <c r="M76" s="461"/>
      <c r="N76" s="466" t="s">
        <v>2</v>
      </c>
      <c r="O76" s="466">
        <v>498</v>
      </c>
      <c r="P76" s="466"/>
      <c r="Q76" s="461"/>
      <c r="R76" s="461"/>
      <c r="S76" s="461"/>
      <c r="T76" s="461"/>
      <c r="U76" s="461"/>
      <c r="V76" s="461"/>
      <c r="W76" s="461"/>
      <c r="X76" s="461"/>
      <c r="Y76" s="461"/>
      <c r="Z76" s="461"/>
      <c r="AA76" s="461"/>
      <c r="AB76" s="461"/>
      <c r="AC76" s="461"/>
      <c r="AD76" s="461"/>
      <c r="AE76" s="461"/>
      <c r="AF76" s="461"/>
      <c r="AG76" s="461"/>
      <c r="AH76" s="461"/>
      <c r="AI76" s="461"/>
      <c r="AJ76" s="461"/>
      <c r="AK76" s="461"/>
      <c r="AL76" s="461"/>
    </row>
    <row r="77" spans="1:38" x14ac:dyDescent="0.2">
      <c r="A77" s="404"/>
      <c r="B77" s="404"/>
      <c r="C77" s="404"/>
      <c r="D77" s="404"/>
      <c r="E77" s="405"/>
      <c r="F77" s="404"/>
      <c r="G77" s="404"/>
      <c r="H77" s="404"/>
      <c r="I77" s="404"/>
      <c r="J77" s="404"/>
      <c r="K77" s="404"/>
      <c r="L77" s="404"/>
      <c r="M77" s="461"/>
      <c r="N77" s="466" t="s">
        <v>27</v>
      </c>
      <c r="O77" s="466">
        <v>280</v>
      </c>
      <c r="P77" s="466"/>
      <c r="Q77" s="461"/>
      <c r="R77" s="461"/>
      <c r="S77" s="461"/>
      <c r="T77" s="461"/>
      <c r="U77" s="461"/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K77" s="461"/>
      <c r="AL77" s="461"/>
    </row>
    <row r="78" spans="1:38" x14ac:dyDescent="0.2">
      <c r="A78" s="404"/>
      <c r="B78" s="404"/>
      <c r="C78" s="404"/>
      <c r="D78" s="404"/>
      <c r="E78" s="405"/>
      <c r="F78" s="404"/>
      <c r="G78" s="404"/>
      <c r="H78" s="404"/>
      <c r="I78" s="404"/>
      <c r="J78" s="404"/>
      <c r="K78" s="404"/>
      <c r="L78" s="404"/>
      <c r="M78" s="461"/>
      <c r="N78" s="466" t="s">
        <v>6</v>
      </c>
      <c r="O78" s="466">
        <v>498</v>
      </c>
      <c r="P78" s="466"/>
      <c r="Q78" s="461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461"/>
      <c r="AL78" s="461"/>
    </row>
    <row r="79" spans="1:38" x14ac:dyDescent="0.2">
      <c r="A79" s="404"/>
      <c r="B79" s="404"/>
      <c r="C79" s="404"/>
      <c r="D79" s="404"/>
      <c r="E79" s="405"/>
      <c r="F79" s="404"/>
      <c r="G79" s="404"/>
      <c r="H79" s="404"/>
      <c r="I79" s="404"/>
      <c r="J79" s="404"/>
      <c r="K79" s="404"/>
      <c r="L79" s="404"/>
      <c r="M79" s="461"/>
      <c r="N79" s="466" t="s">
        <v>16</v>
      </c>
      <c r="O79" s="466">
        <v>498</v>
      </c>
      <c r="P79" s="466"/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461"/>
      <c r="AI79" s="461"/>
      <c r="AJ79" s="461"/>
      <c r="AK79" s="461"/>
      <c r="AL79" s="461"/>
    </row>
    <row r="80" spans="1:38" x14ac:dyDescent="0.2">
      <c r="A80" s="404"/>
      <c r="B80" s="404"/>
      <c r="C80" s="404"/>
      <c r="D80" s="404"/>
      <c r="E80" s="405"/>
      <c r="F80" s="404"/>
      <c r="G80" s="404"/>
      <c r="H80" s="404"/>
      <c r="I80" s="404"/>
      <c r="J80" s="404"/>
      <c r="K80" s="404"/>
      <c r="L80" s="404"/>
      <c r="M80" s="461"/>
      <c r="N80" s="466" t="s">
        <v>7</v>
      </c>
      <c r="O80" s="466">
        <v>332</v>
      </c>
      <c r="P80" s="466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1"/>
      <c r="AD80" s="461"/>
      <c r="AE80" s="461"/>
      <c r="AF80" s="461"/>
      <c r="AG80" s="461"/>
      <c r="AH80" s="461"/>
      <c r="AI80" s="461"/>
      <c r="AJ80" s="461"/>
      <c r="AK80" s="461"/>
      <c r="AL80" s="461"/>
    </row>
    <row r="81" spans="1:38" x14ac:dyDescent="0.2">
      <c r="A81" s="404"/>
      <c r="B81" s="404"/>
      <c r="C81" s="404"/>
      <c r="D81" s="404"/>
      <c r="E81" s="405"/>
      <c r="F81" s="404"/>
      <c r="G81" s="404"/>
      <c r="H81" s="404"/>
      <c r="I81" s="404"/>
      <c r="J81" s="404"/>
      <c r="K81" s="404"/>
      <c r="L81" s="404"/>
      <c r="M81" s="461"/>
      <c r="N81" s="466" t="s">
        <v>28</v>
      </c>
      <c r="O81" s="466">
        <v>232</v>
      </c>
      <c r="P81" s="466"/>
      <c r="Q81" s="461"/>
      <c r="R81" s="461"/>
      <c r="S81" s="461"/>
      <c r="T81" s="461"/>
      <c r="U81" s="461"/>
      <c r="V81" s="461"/>
      <c r="W81" s="461"/>
      <c r="X81" s="461"/>
      <c r="Y81" s="461"/>
      <c r="Z81" s="461"/>
      <c r="AA81" s="461"/>
      <c r="AB81" s="461"/>
      <c r="AC81" s="461"/>
      <c r="AD81" s="461"/>
      <c r="AE81" s="461"/>
      <c r="AF81" s="461"/>
      <c r="AG81" s="461"/>
      <c r="AH81" s="461"/>
      <c r="AI81" s="461"/>
      <c r="AJ81" s="461"/>
      <c r="AK81" s="461"/>
      <c r="AL81" s="461"/>
    </row>
    <row r="82" spans="1:38" x14ac:dyDescent="0.2">
      <c r="A82" s="404"/>
      <c r="B82" s="404"/>
      <c r="C82" s="404"/>
      <c r="D82" s="404"/>
      <c r="E82" s="405"/>
      <c r="F82" s="404"/>
      <c r="G82" s="404"/>
      <c r="H82" s="404"/>
      <c r="I82" s="404"/>
      <c r="J82" s="404"/>
      <c r="K82" s="404"/>
      <c r="L82" s="404"/>
      <c r="M82" s="461"/>
      <c r="N82" s="466" t="s">
        <v>34</v>
      </c>
      <c r="O82" s="466">
        <v>498</v>
      </c>
      <c r="P82" s="466"/>
      <c r="Q82" s="461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1"/>
      <c r="AD82" s="461"/>
      <c r="AE82" s="461"/>
      <c r="AF82" s="461"/>
      <c r="AG82" s="461"/>
      <c r="AH82" s="461"/>
      <c r="AI82" s="461"/>
      <c r="AJ82" s="461"/>
      <c r="AK82" s="461"/>
      <c r="AL82" s="461"/>
    </row>
    <row r="83" spans="1:38" x14ac:dyDescent="0.2">
      <c r="A83" s="404"/>
      <c r="B83" s="404"/>
      <c r="C83" s="404"/>
      <c r="D83" s="404"/>
      <c r="E83" s="405"/>
      <c r="F83" s="404"/>
      <c r="G83" s="404"/>
      <c r="H83" s="404"/>
      <c r="I83" s="404"/>
      <c r="J83" s="404"/>
      <c r="K83" s="404"/>
      <c r="L83" s="404"/>
      <c r="M83" s="461"/>
      <c r="N83" s="466" t="s">
        <v>185</v>
      </c>
      <c r="O83" s="466">
        <v>498</v>
      </c>
      <c r="P83" s="466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461"/>
      <c r="AK83" s="461"/>
      <c r="AL83" s="461"/>
    </row>
    <row r="84" spans="1:38" x14ac:dyDescent="0.2">
      <c r="A84" s="404"/>
      <c r="B84" s="404"/>
      <c r="C84" s="404"/>
      <c r="D84" s="404"/>
      <c r="E84" s="405"/>
      <c r="F84" s="404"/>
      <c r="G84" s="404"/>
      <c r="H84" s="404"/>
      <c r="I84" s="404"/>
      <c r="J84" s="404"/>
      <c r="K84" s="404"/>
      <c r="L84" s="404"/>
      <c r="M84" s="461"/>
      <c r="N84" s="466" t="s">
        <v>29</v>
      </c>
      <c r="O84" s="466">
        <v>498</v>
      </c>
      <c r="P84" s="466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1"/>
      <c r="AD84" s="461"/>
      <c r="AE84" s="461"/>
      <c r="AF84" s="461"/>
      <c r="AG84" s="461"/>
      <c r="AH84" s="461"/>
      <c r="AI84" s="461"/>
      <c r="AJ84" s="461"/>
      <c r="AK84" s="461"/>
      <c r="AL84" s="461"/>
    </row>
    <row r="85" spans="1:38" x14ac:dyDescent="0.2">
      <c r="A85" s="404"/>
      <c r="B85" s="404"/>
      <c r="C85" s="404"/>
      <c r="D85" s="404"/>
      <c r="E85" s="405"/>
      <c r="F85" s="404"/>
      <c r="G85" s="404"/>
      <c r="H85" s="404"/>
      <c r="I85" s="404"/>
      <c r="J85" s="404"/>
      <c r="K85" s="404"/>
      <c r="L85" s="404"/>
      <c r="M85" s="461"/>
      <c r="N85" s="466" t="s">
        <v>300</v>
      </c>
      <c r="O85" s="466">
        <v>236</v>
      </c>
      <c r="P85" s="466"/>
      <c r="Q85" s="461"/>
      <c r="R85" s="461"/>
      <c r="S85" s="461"/>
      <c r="T85" s="461"/>
      <c r="U85" s="461"/>
      <c r="V85" s="461"/>
      <c r="W85" s="461"/>
      <c r="X85" s="461"/>
      <c r="Y85" s="461"/>
      <c r="Z85" s="461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</row>
    <row r="86" spans="1:38" x14ac:dyDescent="0.2">
      <c r="A86" s="404"/>
      <c r="B86" s="404"/>
      <c r="C86" s="404"/>
      <c r="D86" s="404"/>
      <c r="E86" s="405"/>
      <c r="F86" s="404"/>
      <c r="G86" s="404"/>
      <c r="H86" s="404"/>
      <c r="I86" s="404"/>
      <c r="J86" s="404"/>
      <c r="K86" s="404"/>
      <c r="L86" s="404"/>
      <c r="M86" s="461"/>
      <c r="N86" s="466" t="s">
        <v>186</v>
      </c>
      <c r="O86" s="466">
        <v>498</v>
      </c>
      <c r="P86" s="466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J86" s="461"/>
      <c r="AK86" s="461"/>
      <c r="AL86" s="461"/>
    </row>
    <row r="87" spans="1:38" x14ac:dyDescent="0.2">
      <c r="A87" s="404"/>
      <c r="B87" s="404"/>
      <c r="C87" s="404"/>
      <c r="D87" s="404"/>
      <c r="E87" s="405"/>
      <c r="F87" s="404"/>
      <c r="G87" s="404"/>
      <c r="H87" s="404"/>
      <c r="I87" s="404"/>
      <c r="J87" s="404"/>
      <c r="K87" s="404"/>
      <c r="L87" s="404"/>
      <c r="M87" s="461"/>
      <c r="N87" s="466" t="s">
        <v>3</v>
      </c>
      <c r="O87" s="466">
        <v>498</v>
      </c>
      <c r="P87" s="466"/>
      <c r="Q87" s="461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461"/>
      <c r="AD87" s="461"/>
      <c r="AE87" s="461"/>
      <c r="AF87" s="461"/>
      <c r="AG87" s="461"/>
      <c r="AH87" s="461"/>
      <c r="AI87" s="461"/>
      <c r="AJ87" s="461"/>
      <c r="AK87" s="461"/>
      <c r="AL87" s="461"/>
    </row>
    <row r="88" spans="1:38" x14ac:dyDescent="0.2">
      <c r="A88" s="404"/>
      <c r="B88" s="404"/>
      <c r="C88" s="404"/>
      <c r="D88" s="404"/>
      <c r="E88" s="405"/>
      <c r="F88" s="404"/>
      <c r="G88" s="404"/>
      <c r="H88" s="404"/>
      <c r="I88" s="404"/>
      <c r="J88" s="404"/>
      <c r="K88" s="404"/>
      <c r="L88" s="404"/>
      <c r="M88" s="461"/>
      <c r="N88" s="466" t="s">
        <v>30</v>
      </c>
      <c r="O88" s="466">
        <v>498</v>
      </c>
      <c r="P88" s="466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1"/>
      <c r="AD88" s="461"/>
      <c r="AE88" s="461"/>
      <c r="AF88" s="461"/>
      <c r="AG88" s="461"/>
      <c r="AH88" s="461"/>
      <c r="AI88" s="461"/>
      <c r="AJ88" s="461"/>
      <c r="AK88" s="461"/>
      <c r="AL88" s="461"/>
    </row>
    <row r="89" spans="1:38" x14ac:dyDescent="0.2">
      <c r="A89" s="404"/>
      <c r="B89" s="404"/>
      <c r="C89" s="404"/>
      <c r="D89" s="404"/>
      <c r="E89" s="405"/>
      <c r="F89" s="404"/>
      <c r="G89" s="404"/>
      <c r="H89" s="404"/>
      <c r="I89" s="404"/>
      <c r="J89" s="404"/>
      <c r="K89" s="404"/>
      <c r="L89" s="404"/>
      <c r="M89" s="461"/>
      <c r="N89" s="466" t="s">
        <v>237</v>
      </c>
      <c r="O89" s="466">
        <v>498</v>
      </c>
      <c r="P89" s="466"/>
      <c r="Q89" s="461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1"/>
      <c r="AC89" s="461"/>
      <c r="AD89" s="461"/>
      <c r="AE89" s="461"/>
      <c r="AF89" s="461"/>
      <c r="AG89" s="461"/>
      <c r="AH89" s="461"/>
      <c r="AI89" s="461"/>
      <c r="AJ89" s="461"/>
      <c r="AK89" s="461"/>
      <c r="AL89" s="461"/>
    </row>
    <row r="90" spans="1:38" x14ac:dyDescent="0.2">
      <c r="A90" s="404"/>
      <c r="B90" s="404"/>
      <c r="C90" s="404"/>
      <c r="D90" s="404"/>
      <c r="E90" s="405"/>
      <c r="F90" s="404"/>
      <c r="G90" s="404"/>
      <c r="H90" s="404"/>
      <c r="I90" s="404"/>
      <c r="J90" s="404"/>
      <c r="K90" s="404"/>
      <c r="L90" s="404"/>
      <c r="M90" s="461"/>
      <c r="N90" s="466" t="s">
        <v>206</v>
      </c>
      <c r="O90" s="466">
        <v>498</v>
      </c>
      <c r="P90" s="466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</row>
    <row r="91" spans="1:38" x14ac:dyDescent="0.2">
      <c r="A91" s="404"/>
      <c r="B91" s="404"/>
      <c r="C91" s="404"/>
      <c r="D91" s="404"/>
      <c r="E91" s="405"/>
      <c r="F91" s="404"/>
      <c r="G91" s="404"/>
      <c r="H91" s="404"/>
      <c r="I91" s="404"/>
      <c r="J91" s="404"/>
      <c r="K91" s="404"/>
      <c r="L91" s="404"/>
      <c r="M91" s="461"/>
      <c r="N91" s="466" t="s">
        <v>31</v>
      </c>
      <c r="O91" s="466">
        <v>498</v>
      </c>
      <c r="P91" s="466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</row>
    <row r="92" spans="1:38" x14ac:dyDescent="0.2">
      <c r="A92" s="404"/>
      <c r="B92" s="404"/>
      <c r="C92" s="404"/>
      <c r="D92" s="404"/>
      <c r="E92" s="405"/>
      <c r="F92" s="404"/>
      <c r="G92" s="404"/>
      <c r="H92" s="404"/>
      <c r="I92" s="404"/>
      <c r="J92" s="404"/>
      <c r="K92" s="404"/>
      <c r="L92" s="404"/>
      <c r="M92" s="461"/>
      <c r="N92" s="466" t="s">
        <v>187</v>
      </c>
      <c r="O92" s="466">
        <v>498</v>
      </c>
      <c r="P92" s="466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</row>
    <row r="93" spans="1:38" x14ac:dyDescent="0.2">
      <c r="A93" s="106"/>
      <c r="B93" s="106"/>
      <c r="C93" s="106"/>
      <c r="D93" s="404"/>
      <c r="E93" s="405"/>
      <c r="F93" s="404"/>
      <c r="G93" s="404"/>
      <c r="H93" s="404"/>
      <c r="I93" s="404"/>
      <c r="J93" s="404"/>
      <c r="K93" s="404"/>
      <c r="L93" s="404"/>
      <c r="M93" s="461"/>
      <c r="N93" s="466" t="s">
        <v>32</v>
      </c>
      <c r="O93" s="466">
        <v>498</v>
      </c>
      <c r="P93" s="466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</row>
    <row r="94" spans="1:38" x14ac:dyDescent="0.2">
      <c r="A94" s="106"/>
      <c r="B94" s="106"/>
      <c r="C94" s="106"/>
      <c r="D94" s="404"/>
      <c r="E94" s="405"/>
      <c r="F94" s="404"/>
      <c r="G94" s="404"/>
      <c r="H94" s="404"/>
      <c r="I94" s="404"/>
      <c r="J94" s="404"/>
      <c r="K94" s="404"/>
      <c r="L94" s="404"/>
      <c r="M94" s="461"/>
      <c r="N94" s="466" t="s">
        <v>188</v>
      </c>
      <c r="O94" s="466">
        <v>353</v>
      </c>
      <c r="P94" s="466"/>
      <c r="Q94" s="461" t="s">
        <v>45</v>
      </c>
      <c r="R94" s="461">
        <v>0</v>
      </c>
      <c r="S94" s="461"/>
      <c r="T94" s="461">
        <f>29200000+LEFT(R94,1)</f>
        <v>29200000</v>
      </c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</row>
    <row r="95" spans="1:38" x14ac:dyDescent="0.2">
      <c r="A95" s="106"/>
      <c r="B95" s="106"/>
      <c r="C95" s="106"/>
      <c r="D95" s="404"/>
      <c r="E95" s="405"/>
      <c r="F95" s="404"/>
      <c r="G95" s="404"/>
      <c r="H95" s="404"/>
      <c r="I95" s="404"/>
      <c r="J95" s="404"/>
      <c r="K95" s="404"/>
      <c r="L95" s="404"/>
      <c r="M95" s="461"/>
      <c r="N95" s="466" t="s">
        <v>189</v>
      </c>
      <c r="O95" s="466">
        <v>498</v>
      </c>
      <c r="P95" s="466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</row>
    <row r="96" spans="1:38" x14ac:dyDescent="0.2">
      <c r="A96" s="106"/>
      <c r="B96" s="106"/>
      <c r="C96" s="106"/>
      <c r="D96" s="404"/>
      <c r="E96" s="405"/>
      <c r="F96" s="404"/>
      <c r="G96" s="404"/>
      <c r="H96" s="404"/>
      <c r="I96" s="404"/>
      <c r="J96" s="404"/>
      <c r="K96" s="404"/>
      <c r="L96" s="404"/>
      <c r="M96" s="461"/>
      <c r="N96" s="466" t="s">
        <v>190</v>
      </c>
      <c r="O96" s="466">
        <v>498</v>
      </c>
      <c r="P96" s="466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</row>
    <row r="97" spans="1:38" x14ac:dyDescent="0.2">
      <c r="A97" s="106"/>
      <c r="B97" s="106"/>
      <c r="C97" s="106"/>
      <c r="D97" s="404"/>
      <c r="E97" s="405"/>
      <c r="F97" s="404"/>
      <c r="G97" s="404"/>
      <c r="H97" s="404"/>
      <c r="I97" s="404"/>
      <c r="J97" s="404"/>
      <c r="K97" s="404"/>
      <c r="L97" s="404"/>
      <c r="M97" s="461"/>
      <c r="N97" s="466" t="s">
        <v>207</v>
      </c>
      <c r="O97" s="466">
        <v>275</v>
      </c>
      <c r="P97" s="466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</row>
    <row r="98" spans="1:38" x14ac:dyDescent="0.2">
      <c r="A98" s="106"/>
      <c r="B98" s="106"/>
      <c r="C98" s="106"/>
      <c r="D98" s="404"/>
      <c r="E98" s="405"/>
      <c r="F98" s="404"/>
      <c r="G98" s="404"/>
      <c r="H98" s="404"/>
      <c r="I98" s="404"/>
      <c r="J98" s="404"/>
      <c r="K98" s="404"/>
      <c r="L98" s="404"/>
      <c r="M98" s="461"/>
      <c r="N98" s="466" t="s">
        <v>191</v>
      </c>
      <c r="O98" s="466">
        <v>498</v>
      </c>
      <c r="P98" s="466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</row>
    <row r="99" spans="1:38" x14ac:dyDescent="0.2">
      <c r="A99" s="106"/>
      <c r="B99" s="106"/>
      <c r="C99" s="106"/>
      <c r="D99" s="404"/>
      <c r="E99" s="405"/>
      <c r="F99" s="404"/>
      <c r="G99" s="404"/>
      <c r="H99" s="404"/>
      <c r="I99" s="404"/>
      <c r="J99" s="404"/>
      <c r="K99" s="404"/>
      <c r="L99" s="404"/>
      <c r="M99" s="461"/>
      <c r="N99" s="466" t="s">
        <v>8</v>
      </c>
      <c r="O99" s="466">
        <v>498</v>
      </c>
      <c r="P99" s="466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</row>
    <row r="100" spans="1:38" x14ac:dyDescent="0.2">
      <c r="A100" s="106"/>
      <c r="B100" s="106"/>
      <c r="C100" s="106"/>
      <c r="D100" s="404"/>
      <c r="E100" s="405"/>
      <c r="F100" s="404"/>
      <c r="G100" s="404"/>
      <c r="H100" s="404"/>
      <c r="I100" s="404"/>
      <c r="J100" s="404"/>
      <c r="K100" s="404"/>
      <c r="L100" s="404"/>
      <c r="M100" s="461"/>
      <c r="N100" s="466" t="s">
        <v>33</v>
      </c>
      <c r="O100" s="466">
        <v>341</v>
      </c>
      <c r="P100" s="466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461"/>
      <c r="AK100" s="461"/>
      <c r="AL100" s="461"/>
    </row>
    <row r="101" spans="1:38" x14ac:dyDescent="0.2">
      <c r="A101" s="106"/>
      <c r="B101" s="106"/>
      <c r="C101" s="106"/>
      <c r="D101" s="404"/>
      <c r="E101" s="405"/>
      <c r="F101" s="404"/>
      <c r="G101" s="404"/>
      <c r="H101" s="404"/>
      <c r="I101" s="404"/>
      <c r="J101" s="404"/>
      <c r="K101" s="404"/>
      <c r="L101" s="404"/>
      <c r="M101" s="461"/>
      <c r="N101" s="466" t="s">
        <v>192</v>
      </c>
      <c r="O101" s="466">
        <v>393</v>
      </c>
      <c r="P101" s="466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461"/>
      <c r="AK101" s="461"/>
      <c r="AL101" s="461"/>
    </row>
    <row r="102" spans="1:38" x14ac:dyDescent="0.2">
      <c r="A102" s="106"/>
      <c r="B102" s="106"/>
      <c r="C102" s="106"/>
      <c r="D102" s="404"/>
      <c r="E102" s="405"/>
      <c r="F102" s="404"/>
      <c r="G102" s="404"/>
      <c r="H102" s="404"/>
      <c r="I102" s="404"/>
      <c r="J102" s="404"/>
      <c r="K102" s="404"/>
      <c r="L102" s="404"/>
      <c r="M102" s="461"/>
      <c r="N102" s="466" t="s">
        <v>193</v>
      </c>
      <c r="O102" s="466">
        <v>498</v>
      </c>
      <c r="P102" s="466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</row>
    <row r="103" spans="1:38" x14ac:dyDescent="0.2">
      <c r="A103" s="106"/>
      <c r="B103" s="106"/>
      <c r="C103" s="106"/>
      <c r="D103" s="404"/>
      <c r="E103" s="405"/>
      <c r="F103" s="404"/>
      <c r="G103" s="404"/>
      <c r="H103" s="404"/>
      <c r="I103" s="404"/>
      <c r="J103" s="404"/>
      <c r="K103" s="404"/>
      <c r="L103" s="404"/>
      <c r="M103" s="461"/>
      <c r="N103" s="466" t="s">
        <v>4</v>
      </c>
      <c r="O103" s="466">
        <v>498</v>
      </c>
      <c r="P103" s="466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</row>
    <row r="104" spans="1:38" x14ac:dyDescent="0.2">
      <c r="A104" s="106"/>
      <c r="B104" s="106"/>
      <c r="C104" s="106"/>
      <c r="D104" s="404"/>
      <c r="E104" s="405"/>
      <c r="F104" s="404"/>
      <c r="G104" s="404"/>
      <c r="H104" s="404"/>
      <c r="I104" s="404"/>
      <c r="J104" s="404"/>
      <c r="K104" s="404"/>
      <c r="L104" s="404"/>
      <c r="M104" s="461"/>
      <c r="N104" s="466" t="s">
        <v>169</v>
      </c>
      <c r="O104" s="466">
        <v>498</v>
      </c>
      <c r="P104" s="466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</row>
    <row r="105" spans="1:38" x14ac:dyDescent="0.2">
      <c r="A105" s="106"/>
      <c r="B105" s="106"/>
      <c r="C105" s="106"/>
      <c r="D105" s="404"/>
      <c r="E105" s="405"/>
      <c r="F105" s="404"/>
      <c r="G105" s="404"/>
      <c r="H105" s="404"/>
      <c r="I105" s="404"/>
      <c r="J105" s="404"/>
      <c r="K105" s="404"/>
      <c r="L105" s="404"/>
      <c r="M105" s="461"/>
      <c r="N105" s="466" t="s">
        <v>222</v>
      </c>
      <c r="O105" s="466">
        <v>498</v>
      </c>
      <c r="P105" s="466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</row>
    <row r="106" spans="1:38" x14ac:dyDescent="0.2">
      <c r="A106" s="106"/>
      <c r="B106" s="106"/>
      <c r="C106" s="106"/>
      <c r="D106" s="404"/>
      <c r="E106" s="405"/>
      <c r="F106" s="404"/>
      <c r="G106" s="404"/>
      <c r="H106" s="404"/>
      <c r="I106" s="404"/>
      <c r="J106" s="404"/>
      <c r="K106" s="404"/>
      <c r="L106" s="404"/>
      <c r="M106" s="461"/>
      <c r="N106" s="466" t="s">
        <v>17</v>
      </c>
      <c r="O106" s="466">
        <v>498</v>
      </c>
      <c r="P106" s="466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</row>
    <row r="107" spans="1:38" x14ac:dyDescent="0.2">
      <c r="A107" s="106"/>
      <c r="B107" s="106"/>
      <c r="C107" s="106"/>
      <c r="D107" s="404"/>
      <c r="E107" s="405"/>
      <c r="F107" s="404"/>
      <c r="G107" s="404"/>
      <c r="H107" s="404"/>
      <c r="I107" s="404"/>
      <c r="J107" s="404"/>
      <c r="K107" s="404"/>
      <c r="L107" s="404"/>
      <c r="M107" s="461"/>
      <c r="N107" s="466" t="s">
        <v>18</v>
      </c>
      <c r="O107" s="466">
        <v>498</v>
      </c>
      <c r="P107" s="466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</row>
    <row r="108" spans="1:38" x14ac:dyDescent="0.2">
      <c r="A108" s="106"/>
      <c r="B108" s="106"/>
      <c r="C108" s="106"/>
      <c r="D108" s="404"/>
      <c r="E108" s="405"/>
      <c r="F108" s="404"/>
      <c r="G108" s="404"/>
      <c r="H108" s="404"/>
      <c r="I108" s="404"/>
      <c r="J108" s="404"/>
      <c r="K108" s="404"/>
      <c r="L108" s="404"/>
      <c r="M108" s="461"/>
      <c r="N108" s="466" t="s">
        <v>9</v>
      </c>
      <c r="O108" s="466">
        <v>378</v>
      </c>
      <c r="P108" s="466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</row>
    <row r="109" spans="1:38" x14ac:dyDescent="0.2">
      <c r="A109" s="106"/>
      <c r="B109" s="106"/>
      <c r="C109" s="106"/>
      <c r="D109" s="404"/>
      <c r="E109" s="405"/>
      <c r="F109" s="404"/>
      <c r="G109" s="404"/>
      <c r="H109" s="404"/>
      <c r="I109" s="404"/>
      <c r="J109" s="404"/>
      <c r="K109" s="404"/>
      <c r="L109" s="404"/>
      <c r="M109" s="461"/>
      <c r="N109" s="466" t="s">
        <v>10</v>
      </c>
      <c r="O109" s="466">
        <v>285</v>
      </c>
      <c r="P109" s="466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</row>
    <row r="110" spans="1:38" x14ac:dyDescent="0.2">
      <c r="A110" s="106"/>
      <c r="B110" s="106"/>
      <c r="C110" s="106"/>
      <c r="D110" s="404"/>
      <c r="E110" s="405"/>
      <c r="F110" s="404"/>
      <c r="G110" s="404"/>
      <c r="H110" s="404"/>
      <c r="I110" s="404"/>
      <c r="J110" s="404"/>
      <c r="K110" s="404"/>
      <c r="L110" s="404"/>
      <c r="M110" s="461"/>
      <c r="N110" s="466" t="s">
        <v>221</v>
      </c>
      <c r="O110" s="466">
        <v>498</v>
      </c>
      <c r="P110" s="466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</row>
    <row r="111" spans="1:38" x14ac:dyDescent="0.2">
      <c r="A111" s="106"/>
      <c r="B111" s="106"/>
      <c r="C111" s="106"/>
      <c r="D111" s="404"/>
      <c r="E111" s="405"/>
      <c r="F111" s="404"/>
      <c r="G111" s="404"/>
      <c r="H111" s="404"/>
      <c r="I111" s="404"/>
      <c r="J111" s="404"/>
      <c r="K111" s="404"/>
      <c r="L111" s="404"/>
      <c r="M111" s="461"/>
      <c r="N111" s="466"/>
      <c r="O111" s="466"/>
      <c r="P111" s="466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</row>
    <row r="112" spans="1:38" x14ac:dyDescent="0.2">
      <c r="A112" s="106"/>
      <c r="B112" s="106"/>
      <c r="C112" s="106"/>
      <c r="D112" s="404"/>
      <c r="E112" s="405"/>
      <c r="F112" s="404"/>
      <c r="G112" s="404"/>
      <c r="H112" s="404"/>
      <c r="I112" s="404"/>
      <c r="J112" s="404"/>
      <c r="K112" s="404"/>
      <c r="L112" s="404"/>
      <c r="M112" s="461"/>
      <c r="N112" s="462"/>
      <c r="O112" s="462" t="s">
        <v>376</v>
      </c>
      <c r="P112" s="466"/>
      <c r="Q112" s="461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1"/>
      <c r="AD112" s="461"/>
      <c r="AE112" s="461"/>
      <c r="AF112" s="461"/>
      <c r="AG112" s="461"/>
      <c r="AH112" s="461"/>
      <c r="AI112" s="461"/>
      <c r="AJ112" s="461"/>
      <c r="AK112" s="461"/>
      <c r="AL112" s="461"/>
    </row>
    <row r="113" spans="1:38" x14ac:dyDescent="0.2">
      <c r="A113" s="106"/>
      <c r="B113" s="106"/>
      <c r="C113" s="106"/>
      <c r="D113" s="404"/>
      <c r="E113" s="405"/>
      <c r="F113" s="404"/>
      <c r="G113" s="404"/>
      <c r="H113" s="404"/>
      <c r="I113" s="404"/>
      <c r="J113" s="404"/>
      <c r="K113" s="404"/>
      <c r="L113" s="404"/>
      <c r="M113" s="461"/>
      <c r="N113" s="462"/>
      <c r="O113" s="472">
        <v>102</v>
      </c>
      <c r="P113" s="466"/>
      <c r="Q113" s="461"/>
      <c r="R113" s="461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1"/>
      <c r="AD113" s="461"/>
      <c r="AE113" s="461"/>
      <c r="AF113" s="461"/>
      <c r="AG113" s="461"/>
      <c r="AH113" s="461"/>
      <c r="AI113" s="461"/>
      <c r="AJ113" s="461"/>
      <c r="AK113" s="461"/>
      <c r="AL113" s="461"/>
    </row>
    <row r="114" spans="1:38" x14ac:dyDescent="0.2">
      <c r="A114" s="106"/>
      <c r="B114" s="106"/>
      <c r="C114" s="106"/>
      <c r="D114" s="404"/>
      <c r="E114" s="405"/>
      <c r="F114" s="404"/>
      <c r="G114" s="404"/>
      <c r="H114" s="404"/>
      <c r="I114" s="404"/>
      <c r="J114" s="404"/>
      <c r="K114" s="404"/>
      <c r="L114" s="404"/>
      <c r="M114" s="461"/>
      <c r="N114" s="462"/>
      <c r="O114" s="473">
        <v>151</v>
      </c>
      <c r="P114" s="466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</row>
    <row r="115" spans="1:38" x14ac:dyDescent="0.2">
      <c r="A115" s="106"/>
      <c r="B115" s="106"/>
      <c r="C115" s="106"/>
      <c r="D115" s="404"/>
      <c r="E115" s="405"/>
      <c r="F115" s="404"/>
      <c r="G115" s="404"/>
      <c r="H115" s="404"/>
      <c r="I115" s="404"/>
      <c r="J115" s="404"/>
      <c r="K115" s="404"/>
      <c r="L115" s="404"/>
      <c r="M115" s="461"/>
      <c r="N115" s="462"/>
      <c r="O115" s="474">
        <v>171</v>
      </c>
      <c r="P115" s="466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</row>
    <row r="116" spans="1:38" x14ac:dyDescent="0.2">
      <c r="A116" s="106"/>
      <c r="B116" s="106"/>
      <c r="C116" s="106"/>
      <c r="D116" s="404"/>
      <c r="E116" s="405"/>
      <c r="F116" s="404"/>
      <c r="G116" s="404"/>
      <c r="H116" s="404"/>
      <c r="I116" s="404"/>
      <c r="J116" s="404"/>
      <c r="K116" s="404"/>
      <c r="L116" s="404"/>
      <c r="M116" s="461"/>
      <c r="N116" s="462"/>
      <c r="O116" s="475">
        <v>191</v>
      </c>
      <c r="P116" s="466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</row>
    <row r="117" spans="1:38" x14ac:dyDescent="0.2">
      <c r="A117" s="106"/>
      <c r="B117" s="106"/>
      <c r="C117" s="106"/>
      <c r="D117" s="404"/>
      <c r="E117" s="405"/>
      <c r="F117" s="404"/>
      <c r="G117" s="404"/>
      <c r="H117" s="404"/>
      <c r="I117" s="404"/>
      <c r="J117" s="404"/>
      <c r="K117" s="404"/>
      <c r="L117" s="404"/>
      <c r="M117" s="461"/>
      <c r="N117" s="462"/>
      <c r="O117" s="476">
        <v>401</v>
      </c>
      <c r="P117" s="466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</row>
    <row r="118" spans="1:38" x14ac:dyDescent="0.2">
      <c r="A118" s="106"/>
      <c r="B118" s="106"/>
      <c r="C118" s="106"/>
      <c r="D118" s="404"/>
      <c r="E118" s="405"/>
      <c r="F118" s="404"/>
      <c r="G118" s="404"/>
      <c r="H118" s="404"/>
      <c r="I118" s="404"/>
      <c r="J118" s="404"/>
      <c r="K118" s="404"/>
      <c r="L118" s="404"/>
      <c r="M118" s="461"/>
      <c r="N118" s="462"/>
      <c r="O118" s="477">
        <v>441</v>
      </c>
      <c r="P118" s="466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</row>
    <row r="119" spans="1:38" x14ac:dyDescent="0.2">
      <c r="A119" s="106"/>
      <c r="B119" s="106"/>
      <c r="C119" s="106"/>
      <c r="D119" s="404"/>
      <c r="E119" s="405"/>
      <c r="F119" s="404"/>
      <c r="G119" s="404"/>
      <c r="H119" s="404"/>
      <c r="I119" s="404"/>
      <c r="J119" s="404"/>
      <c r="K119" s="404"/>
      <c r="L119" s="404"/>
      <c r="M119" s="461"/>
      <c r="N119" s="462"/>
      <c r="O119" s="478">
        <v>451</v>
      </c>
      <c r="P119" s="462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</row>
    <row r="120" spans="1:38" x14ac:dyDescent="0.2">
      <c r="A120" s="106"/>
      <c r="B120" s="106"/>
      <c r="C120" s="106"/>
      <c r="D120" s="404"/>
      <c r="E120" s="405"/>
      <c r="F120" s="404"/>
      <c r="G120" s="404"/>
      <c r="H120" s="404"/>
      <c r="I120" s="404"/>
      <c r="J120" s="404"/>
      <c r="K120" s="404"/>
      <c r="L120" s="404"/>
      <c r="M120" s="461"/>
      <c r="N120" s="462"/>
      <c r="O120" s="479">
        <v>481</v>
      </c>
      <c r="P120" s="462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</row>
    <row r="121" spans="1:38" x14ac:dyDescent="0.2">
      <c r="A121" s="106"/>
      <c r="B121" s="106"/>
      <c r="C121" s="106"/>
      <c r="D121" s="404"/>
      <c r="E121" s="405"/>
      <c r="F121" s="404"/>
      <c r="G121" s="404"/>
      <c r="H121" s="404"/>
      <c r="I121" s="404"/>
      <c r="J121" s="404"/>
      <c r="K121" s="404"/>
      <c r="L121" s="404"/>
      <c r="M121" s="461"/>
      <c r="N121" s="462"/>
      <c r="O121" s="480">
        <v>551</v>
      </c>
      <c r="P121" s="462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</row>
    <row r="122" spans="1:38" x14ac:dyDescent="0.2">
      <c r="A122" s="106"/>
      <c r="B122" s="106"/>
      <c r="C122" s="106"/>
      <c r="D122" s="404"/>
      <c r="E122" s="405"/>
      <c r="F122" s="404"/>
      <c r="G122" s="404"/>
      <c r="H122" s="404"/>
      <c r="I122" s="404"/>
      <c r="J122" s="404"/>
      <c r="K122" s="404"/>
      <c r="L122" s="404"/>
      <c r="M122" s="461"/>
      <c r="N122" s="462"/>
      <c r="O122" s="481">
        <v>561</v>
      </c>
      <c r="P122" s="462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</row>
    <row r="123" spans="1:38" x14ac:dyDescent="0.2">
      <c r="A123" s="106"/>
      <c r="B123" s="106"/>
      <c r="C123" s="106"/>
      <c r="D123" s="404"/>
      <c r="E123" s="405"/>
      <c r="F123" s="404"/>
      <c r="G123" s="404"/>
      <c r="H123" s="404"/>
      <c r="I123" s="404"/>
      <c r="J123" s="404"/>
      <c r="K123" s="404"/>
      <c r="L123" s="404"/>
      <c r="M123" s="461"/>
      <c r="N123" s="462"/>
      <c r="O123" s="482">
        <v>571</v>
      </c>
      <c r="P123" s="462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</row>
    <row r="124" spans="1:38" x14ac:dyDescent="0.2">
      <c r="A124" s="106"/>
      <c r="B124" s="106"/>
      <c r="C124" s="106"/>
      <c r="D124" s="404"/>
      <c r="E124" s="405"/>
      <c r="F124" s="404"/>
      <c r="G124" s="404"/>
      <c r="H124" s="404"/>
      <c r="I124" s="404"/>
      <c r="J124" s="404"/>
      <c r="K124" s="404"/>
      <c r="L124" s="404"/>
      <c r="M124" s="461"/>
      <c r="N124" s="462"/>
      <c r="O124" s="483">
        <v>611</v>
      </c>
      <c r="P124" s="462"/>
      <c r="Q124" s="461"/>
      <c r="R124" s="461"/>
      <c r="S124" s="461"/>
      <c r="T124" s="461"/>
      <c r="U124" s="461"/>
      <c r="V124" s="461"/>
      <c r="W124" s="461"/>
      <c r="X124" s="461"/>
      <c r="Y124" s="461"/>
      <c r="Z124" s="461"/>
      <c r="AA124" s="461"/>
      <c r="AB124" s="461"/>
      <c r="AC124" s="461"/>
      <c r="AD124" s="461"/>
      <c r="AE124" s="461"/>
      <c r="AF124" s="461"/>
      <c r="AG124" s="461"/>
      <c r="AH124" s="461"/>
      <c r="AI124" s="461"/>
      <c r="AJ124" s="461"/>
      <c r="AK124" s="461"/>
      <c r="AL124" s="461"/>
    </row>
    <row r="125" spans="1:38" x14ac:dyDescent="0.2">
      <c r="A125" s="106"/>
      <c r="B125" s="106"/>
      <c r="C125" s="106"/>
      <c r="D125" s="404"/>
      <c r="E125" s="405"/>
      <c r="F125" s="404"/>
      <c r="G125" s="404"/>
      <c r="H125" s="404"/>
      <c r="I125" s="404"/>
      <c r="J125" s="404"/>
      <c r="K125" s="404"/>
      <c r="L125" s="404"/>
      <c r="M125" s="461"/>
      <c r="N125" s="462"/>
      <c r="O125" s="484">
        <v>621</v>
      </c>
      <c r="P125" s="462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1"/>
      <c r="AD125" s="461"/>
      <c r="AE125" s="461"/>
      <c r="AF125" s="461"/>
      <c r="AG125" s="461"/>
      <c r="AH125" s="461"/>
      <c r="AI125" s="461"/>
      <c r="AJ125" s="461"/>
      <c r="AK125" s="461"/>
      <c r="AL125" s="461"/>
    </row>
    <row r="126" spans="1:38" x14ac:dyDescent="0.2">
      <c r="A126" s="106"/>
      <c r="B126" s="106"/>
      <c r="C126" s="106"/>
      <c r="D126" s="404"/>
      <c r="E126" s="405"/>
      <c r="F126" s="404"/>
      <c r="G126" s="404"/>
      <c r="H126" s="404"/>
      <c r="I126" s="404"/>
      <c r="J126" s="404"/>
      <c r="K126" s="404"/>
      <c r="L126" s="404"/>
      <c r="M126" s="461"/>
      <c r="N126" s="462"/>
      <c r="O126" s="485">
        <v>631</v>
      </c>
      <c r="P126" s="462"/>
      <c r="Q126" s="461"/>
      <c r="R126" s="461"/>
      <c r="S126" s="461"/>
      <c r="T126" s="461"/>
      <c r="U126" s="461"/>
      <c r="V126" s="461"/>
      <c r="W126" s="461"/>
      <c r="X126" s="461"/>
      <c r="Y126" s="461"/>
      <c r="Z126" s="461"/>
      <c r="AA126" s="461"/>
      <c r="AB126" s="461"/>
      <c r="AC126" s="461"/>
      <c r="AD126" s="461"/>
      <c r="AE126" s="461"/>
      <c r="AF126" s="461"/>
      <c r="AG126" s="461"/>
      <c r="AH126" s="461"/>
      <c r="AI126" s="461"/>
      <c r="AJ126" s="461"/>
      <c r="AK126" s="461"/>
      <c r="AL126" s="461"/>
    </row>
    <row r="127" spans="1:38" x14ac:dyDescent="0.2">
      <c r="A127" s="106"/>
      <c r="B127" s="106"/>
      <c r="C127" s="106"/>
      <c r="D127" s="404"/>
      <c r="E127" s="405"/>
      <c r="F127" s="404"/>
      <c r="G127" s="404"/>
      <c r="H127" s="404"/>
      <c r="I127" s="404"/>
      <c r="J127" s="404"/>
      <c r="K127" s="404"/>
      <c r="L127" s="404"/>
      <c r="M127" s="461"/>
      <c r="N127" s="462"/>
      <c r="O127" s="462"/>
      <c r="P127" s="462"/>
      <c r="Q127" s="461"/>
      <c r="R127" s="461"/>
      <c r="S127" s="461"/>
      <c r="T127" s="461"/>
      <c r="U127" s="461"/>
      <c r="V127" s="461"/>
      <c r="W127" s="461"/>
      <c r="X127" s="461"/>
      <c r="Y127" s="461"/>
      <c r="Z127" s="461"/>
      <c r="AA127" s="461"/>
      <c r="AB127" s="461"/>
      <c r="AC127" s="461"/>
      <c r="AD127" s="461"/>
      <c r="AE127" s="461"/>
      <c r="AF127" s="461"/>
      <c r="AG127" s="461"/>
      <c r="AH127" s="461"/>
      <c r="AI127" s="461"/>
      <c r="AJ127" s="461"/>
      <c r="AK127" s="461"/>
      <c r="AL127" s="461"/>
    </row>
    <row r="128" spans="1:38" x14ac:dyDescent="0.2">
      <c r="A128" s="106"/>
      <c r="B128" s="106"/>
      <c r="C128" s="106"/>
      <c r="D128" s="404"/>
      <c r="E128" s="405"/>
      <c r="F128" s="404"/>
      <c r="G128" s="404"/>
      <c r="H128" s="404"/>
      <c r="I128" s="404"/>
      <c r="J128" s="404"/>
      <c r="K128" s="404"/>
      <c r="L128" s="404"/>
      <c r="M128" s="461"/>
      <c r="N128" s="462"/>
      <c r="O128" s="462"/>
      <c r="P128" s="462"/>
      <c r="Q128" s="461"/>
      <c r="R128" s="461"/>
      <c r="S128" s="461"/>
      <c r="T128" s="461"/>
      <c r="U128" s="461"/>
      <c r="V128" s="461"/>
      <c r="W128" s="461"/>
      <c r="X128" s="461"/>
      <c r="Y128" s="461"/>
      <c r="Z128" s="461"/>
      <c r="AA128" s="461"/>
      <c r="AB128" s="461"/>
      <c r="AC128" s="461"/>
      <c r="AD128" s="461"/>
      <c r="AE128" s="461"/>
      <c r="AF128" s="461"/>
      <c r="AG128" s="461"/>
      <c r="AH128" s="461"/>
      <c r="AI128" s="461"/>
      <c r="AJ128" s="461"/>
      <c r="AK128" s="461"/>
      <c r="AL128" s="461"/>
    </row>
    <row r="129" spans="1:38" x14ac:dyDescent="0.2">
      <c r="A129" s="106"/>
      <c r="B129" s="106"/>
      <c r="C129" s="106"/>
      <c r="D129" s="404"/>
      <c r="E129" s="405"/>
      <c r="F129" s="404"/>
      <c r="G129" s="404"/>
      <c r="H129" s="404"/>
      <c r="I129" s="404"/>
      <c r="J129" s="404"/>
      <c r="K129" s="404"/>
      <c r="L129" s="404"/>
      <c r="M129" s="461"/>
      <c r="N129" s="462"/>
      <c r="O129" s="462"/>
      <c r="P129" s="462"/>
      <c r="Q129" s="461"/>
      <c r="R129" s="461"/>
      <c r="S129" s="461"/>
      <c r="T129" s="461"/>
      <c r="U129" s="461"/>
      <c r="V129" s="461"/>
      <c r="W129" s="461"/>
      <c r="X129" s="461"/>
      <c r="Y129" s="461"/>
      <c r="Z129" s="461"/>
      <c r="AA129" s="461"/>
      <c r="AB129" s="461"/>
      <c r="AC129" s="461"/>
      <c r="AD129" s="461"/>
      <c r="AE129" s="461"/>
      <c r="AF129" s="461"/>
      <c r="AG129" s="461"/>
      <c r="AH129" s="461"/>
      <c r="AI129" s="461"/>
      <c r="AJ129" s="461"/>
      <c r="AK129" s="461"/>
      <c r="AL129" s="461"/>
    </row>
    <row r="130" spans="1:38" x14ac:dyDescent="0.2">
      <c r="A130" s="106"/>
      <c r="B130" s="106"/>
      <c r="C130" s="106"/>
      <c r="D130" s="404"/>
      <c r="E130" s="405"/>
      <c r="F130" s="404"/>
      <c r="G130" s="404"/>
      <c r="H130" s="404"/>
      <c r="I130" s="404"/>
      <c r="J130" s="404"/>
      <c r="K130" s="404"/>
      <c r="L130" s="404"/>
      <c r="M130" s="461"/>
      <c r="N130" s="462"/>
      <c r="O130" s="462"/>
      <c r="P130" s="462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461"/>
      <c r="AB130" s="461"/>
      <c r="AC130" s="461"/>
      <c r="AD130" s="461"/>
      <c r="AE130" s="461"/>
      <c r="AF130" s="461"/>
      <c r="AG130" s="461"/>
      <c r="AH130" s="461"/>
      <c r="AI130" s="461"/>
      <c r="AJ130" s="461"/>
      <c r="AK130" s="461"/>
      <c r="AL130" s="461"/>
    </row>
    <row r="131" spans="1:38" x14ac:dyDescent="0.2">
      <c r="A131" s="106"/>
      <c r="B131" s="106"/>
      <c r="C131" s="106"/>
      <c r="D131" s="404"/>
      <c r="E131" s="405"/>
      <c r="F131" s="404"/>
      <c r="G131" s="404"/>
      <c r="H131" s="404"/>
      <c r="I131" s="404"/>
      <c r="J131" s="404"/>
      <c r="K131" s="404"/>
      <c r="L131" s="404"/>
      <c r="M131" s="461"/>
      <c r="N131" s="462"/>
      <c r="O131" s="462"/>
      <c r="P131" s="462"/>
      <c r="Q131" s="461"/>
      <c r="R131" s="461"/>
      <c r="S131" s="461"/>
      <c r="T131" s="461"/>
      <c r="U131" s="461"/>
      <c r="V131" s="461"/>
      <c r="W131" s="461"/>
      <c r="X131" s="461"/>
      <c r="Y131" s="461"/>
      <c r="Z131" s="461"/>
      <c r="AA131" s="461"/>
      <c r="AB131" s="461"/>
      <c r="AC131" s="461"/>
      <c r="AD131" s="461"/>
      <c r="AE131" s="461"/>
      <c r="AF131" s="461"/>
      <c r="AG131" s="461"/>
      <c r="AH131" s="461"/>
      <c r="AI131" s="461"/>
      <c r="AJ131" s="461"/>
      <c r="AK131" s="461"/>
      <c r="AL131" s="461"/>
    </row>
    <row r="132" spans="1:38" x14ac:dyDescent="0.2">
      <c r="A132" s="106"/>
      <c r="B132" s="106"/>
      <c r="C132" s="106"/>
      <c r="D132" s="404"/>
      <c r="E132" s="405"/>
      <c r="F132" s="404"/>
      <c r="G132" s="404"/>
      <c r="H132" s="404"/>
      <c r="I132" s="404"/>
      <c r="J132" s="404"/>
      <c r="K132" s="404"/>
      <c r="L132" s="404"/>
      <c r="M132" s="461"/>
      <c r="N132" s="462"/>
      <c r="O132" s="462"/>
      <c r="P132" s="462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</row>
    <row r="133" spans="1:38" x14ac:dyDescent="0.2">
      <c r="A133" s="106"/>
      <c r="B133" s="106"/>
      <c r="C133" s="106"/>
      <c r="D133" s="404"/>
      <c r="E133" s="405"/>
      <c r="F133" s="404"/>
      <c r="G133" s="404"/>
      <c r="H133" s="404"/>
      <c r="I133" s="404"/>
      <c r="J133" s="404"/>
      <c r="K133" s="404"/>
      <c r="L133" s="404"/>
      <c r="M133" s="461"/>
      <c r="N133" s="462"/>
      <c r="O133" s="462"/>
      <c r="P133" s="462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</row>
    <row r="134" spans="1:38" x14ac:dyDescent="0.2">
      <c r="A134" s="106"/>
      <c r="B134" s="106"/>
      <c r="C134" s="106"/>
      <c r="D134" s="404"/>
      <c r="E134" s="405"/>
      <c r="F134" s="404"/>
      <c r="G134" s="404"/>
      <c r="H134" s="404"/>
      <c r="I134" s="404"/>
      <c r="J134" s="404"/>
      <c r="K134" s="404"/>
      <c r="L134" s="404"/>
      <c r="M134" s="461"/>
      <c r="N134" s="462"/>
      <c r="O134" s="462"/>
      <c r="P134" s="462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</row>
    <row r="135" spans="1:38" x14ac:dyDescent="0.2">
      <c r="A135" s="106"/>
      <c r="B135" s="106"/>
      <c r="C135" s="106"/>
      <c r="D135" s="404"/>
      <c r="E135" s="405"/>
      <c r="F135" s="404"/>
      <c r="G135" s="404"/>
      <c r="H135" s="404"/>
      <c r="I135" s="404"/>
      <c r="J135" s="404"/>
      <c r="K135" s="404"/>
      <c r="L135" s="404"/>
      <c r="M135" s="461"/>
      <c r="N135" s="462"/>
      <c r="O135" s="462"/>
      <c r="P135" s="462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</row>
    <row r="136" spans="1:38" x14ac:dyDescent="0.2">
      <c r="A136" s="106"/>
      <c r="B136" s="106"/>
      <c r="C136" s="106"/>
      <c r="D136" s="404"/>
      <c r="E136" s="405"/>
      <c r="F136" s="404"/>
      <c r="G136" s="404"/>
      <c r="H136" s="404"/>
      <c r="I136" s="404"/>
      <c r="J136" s="404"/>
      <c r="K136" s="404"/>
      <c r="L136" s="404"/>
      <c r="M136" s="461"/>
      <c r="N136" s="462"/>
      <c r="O136" s="462"/>
      <c r="P136" s="462"/>
      <c r="Q136" s="461"/>
      <c r="R136" s="461"/>
      <c r="S136" s="461"/>
      <c r="T136" s="461"/>
      <c r="U136" s="461"/>
      <c r="V136" s="461"/>
      <c r="W136" s="461"/>
      <c r="X136" s="461"/>
      <c r="Y136" s="461"/>
      <c r="Z136" s="461"/>
      <c r="AA136" s="461"/>
      <c r="AB136" s="461"/>
      <c r="AC136" s="461"/>
      <c r="AD136" s="461"/>
      <c r="AE136" s="461"/>
      <c r="AF136" s="461"/>
      <c r="AG136" s="461"/>
      <c r="AH136" s="461"/>
      <c r="AI136" s="461"/>
      <c r="AJ136" s="461"/>
      <c r="AK136" s="461"/>
      <c r="AL136" s="461"/>
    </row>
    <row r="137" spans="1:38" x14ac:dyDescent="0.2">
      <c r="A137" s="106"/>
      <c r="B137" s="106"/>
      <c r="C137" s="106"/>
      <c r="D137" s="404"/>
      <c r="E137" s="405"/>
      <c r="F137" s="404"/>
      <c r="G137" s="404"/>
      <c r="H137" s="404"/>
      <c r="I137" s="404"/>
      <c r="J137" s="404"/>
      <c r="K137" s="404"/>
      <c r="L137" s="404"/>
      <c r="M137" s="461"/>
      <c r="N137" s="462"/>
      <c r="O137" s="462"/>
      <c r="P137" s="462"/>
      <c r="Q137" s="461"/>
      <c r="R137" s="461"/>
      <c r="S137" s="461"/>
      <c r="T137" s="461"/>
      <c r="U137" s="461"/>
      <c r="V137" s="461"/>
      <c r="W137" s="461"/>
      <c r="X137" s="461"/>
      <c r="Y137" s="461"/>
      <c r="Z137" s="461"/>
      <c r="AA137" s="461"/>
      <c r="AB137" s="461"/>
      <c r="AC137" s="461"/>
      <c r="AD137" s="461"/>
      <c r="AE137" s="461"/>
      <c r="AF137" s="461"/>
      <c r="AG137" s="461"/>
      <c r="AH137" s="461"/>
      <c r="AI137" s="461"/>
      <c r="AJ137" s="461"/>
      <c r="AK137" s="461"/>
      <c r="AL137" s="461"/>
    </row>
    <row r="138" spans="1:38" x14ac:dyDescent="0.2">
      <c r="A138" s="106"/>
      <c r="B138" s="106"/>
      <c r="C138" s="106"/>
      <c r="D138" s="404"/>
      <c r="E138" s="405"/>
      <c r="F138" s="404"/>
      <c r="G138" s="404"/>
      <c r="H138" s="404"/>
      <c r="I138" s="404"/>
      <c r="J138" s="404"/>
      <c r="K138" s="404"/>
      <c r="L138" s="404"/>
      <c r="M138" s="461"/>
      <c r="N138" s="462"/>
      <c r="O138" s="462"/>
      <c r="P138" s="462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  <c r="AI138" s="461"/>
      <c r="AJ138" s="461"/>
      <c r="AK138" s="461"/>
      <c r="AL138" s="461"/>
    </row>
    <row r="139" spans="1:38" x14ac:dyDescent="0.2">
      <c r="A139" s="106"/>
      <c r="B139" s="106"/>
      <c r="C139" s="106"/>
      <c r="D139" s="404"/>
      <c r="E139" s="405"/>
      <c r="F139" s="404"/>
      <c r="G139" s="404"/>
      <c r="H139" s="404"/>
      <c r="I139" s="404"/>
      <c r="J139" s="404"/>
      <c r="K139" s="404"/>
      <c r="L139" s="404"/>
      <c r="M139" s="461"/>
      <c r="N139" s="462"/>
      <c r="O139" s="462"/>
      <c r="P139" s="462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  <c r="AI139" s="461"/>
      <c r="AJ139" s="461"/>
      <c r="AK139" s="461"/>
      <c r="AL139" s="461"/>
    </row>
    <row r="140" spans="1:38" x14ac:dyDescent="0.2">
      <c r="A140" s="106"/>
      <c r="B140" s="106"/>
      <c r="C140" s="106"/>
      <c r="D140" s="404"/>
      <c r="E140" s="405"/>
      <c r="F140" s="404"/>
      <c r="G140" s="404"/>
      <c r="H140" s="404"/>
      <c r="I140" s="404"/>
      <c r="J140" s="404"/>
      <c r="K140" s="404"/>
      <c r="L140" s="404"/>
      <c r="M140" s="461"/>
      <c r="N140" s="462"/>
      <c r="O140" s="462"/>
      <c r="P140" s="462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  <c r="AI140" s="461"/>
      <c r="AJ140" s="461"/>
      <c r="AK140" s="461"/>
      <c r="AL140" s="461"/>
    </row>
    <row r="141" spans="1:38" x14ac:dyDescent="0.2">
      <c r="A141" s="106"/>
      <c r="B141" s="106"/>
      <c r="C141" s="106"/>
      <c r="D141" s="404"/>
      <c r="E141" s="405"/>
      <c r="F141" s="404"/>
      <c r="G141" s="404"/>
      <c r="H141" s="404"/>
      <c r="I141" s="404"/>
      <c r="J141" s="404"/>
      <c r="K141" s="404"/>
      <c r="L141" s="404"/>
      <c r="M141" s="461"/>
      <c r="N141" s="462"/>
      <c r="O141" s="462"/>
      <c r="P141" s="462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</row>
    <row r="142" spans="1:38" x14ac:dyDescent="0.2">
      <c r="A142" s="106"/>
      <c r="B142" s="106"/>
      <c r="C142" s="106"/>
      <c r="D142" s="404"/>
      <c r="E142" s="405"/>
      <c r="F142" s="404"/>
      <c r="G142" s="404"/>
      <c r="H142" s="404"/>
      <c r="I142" s="404"/>
      <c r="J142" s="404"/>
      <c r="K142" s="404"/>
      <c r="L142" s="404"/>
      <c r="M142" s="461"/>
      <c r="N142" s="462"/>
      <c r="O142" s="462"/>
      <c r="P142" s="462"/>
      <c r="Q142" s="461"/>
      <c r="R142" s="461"/>
      <c r="S142" s="461"/>
      <c r="T142" s="461"/>
      <c r="U142" s="461"/>
      <c r="V142" s="461"/>
      <c r="W142" s="461"/>
      <c r="X142" s="461"/>
      <c r="Y142" s="461"/>
      <c r="Z142" s="461"/>
      <c r="AA142" s="461"/>
      <c r="AB142" s="461"/>
      <c r="AC142" s="461"/>
      <c r="AD142" s="461"/>
      <c r="AE142" s="461"/>
      <c r="AF142" s="461"/>
      <c r="AG142" s="461"/>
      <c r="AH142" s="461"/>
      <c r="AI142" s="461"/>
      <c r="AJ142" s="461"/>
      <c r="AK142" s="461"/>
      <c r="AL142" s="461"/>
    </row>
    <row r="143" spans="1:38" x14ac:dyDescent="0.2">
      <c r="A143" s="106"/>
      <c r="B143" s="106"/>
      <c r="C143" s="106"/>
      <c r="D143" s="404"/>
      <c r="E143" s="405"/>
      <c r="F143" s="404"/>
      <c r="G143" s="404"/>
      <c r="H143" s="404"/>
      <c r="I143" s="404"/>
      <c r="J143" s="404"/>
      <c r="K143" s="404"/>
      <c r="L143" s="404"/>
      <c r="M143" s="461"/>
      <c r="N143" s="462"/>
      <c r="O143" s="462"/>
      <c r="P143" s="462"/>
      <c r="Q143" s="461"/>
      <c r="R143" s="461"/>
      <c r="S143" s="461"/>
      <c r="T143" s="461"/>
      <c r="U143" s="461"/>
      <c r="V143" s="461"/>
      <c r="W143" s="461"/>
      <c r="X143" s="461"/>
      <c r="Y143" s="461"/>
      <c r="Z143" s="461"/>
      <c r="AA143" s="461"/>
      <c r="AB143" s="461"/>
      <c r="AC143" s="461"/>
      <c r="AD143" s="461"/>
      <c r="AE143" s="461"/>
      <c r="AF143" s="461"/>
      <c r="AG143" s="461"/>
      <c r="AH143" s="461"/>
      <c r="AI143" s="461"/>
      <c r="AJ143" s="461"/>
      <c r="AK143" s="461"/>
      <c r="AL143" s="461"/>
    </row>
    <row r="144" spans="1:38" x14ac:dyDescent="0.2">
      <c r="A144" s="106"/>
      <c r="B144" s="106"/>
      <c r="C144" s="106"/>
      <c r="D144" s="404"/>
      <c r="E144" s="405"/>
      <c r="F144" s="404"/>
      <c r="G144" s="404"/>
      <c r="H144" s="404"/>
      <c r="I144" s="404"/>
      <c r="J144" s="404"/>
      <c r="K144" s="404"/>
      <c r="L144" s="404"/>
      <c r="M144" s="461"/>
      <c r="N144" s="462"/>
      <c r="O144" s="462"/>
      <c r="P144" s="462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</row>
    <row r="145" spans="1:38" x14ac:dyDescent="0.2">
      <c r="A145" s="106"/>
      <c r="B145" s="106"/>
      <c r="C145" s="106"/>
      <c r="D145" s="404"/>
      <c r="E145" s="405"/>
      <c r="F145" s="404"/>
      <c r="G145" s="404"/>
      <c r="H145" s="404"/>
      <c r="I145" s="404"/>
      <c r="J145" s="404"/>
      <c r="K145" s="404"/>
      <c r="L145" s="404"/>
      <c r="M145" s="461"/>
      <c r="N145" s="462"/>
      <c r="O145" s="462"/>
      <c r="P145" s="462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</row>
    <row r="146" spans="1:38" x14ac:dyDescent="0.2">
      <c r="A146" s="106"/>
      <c r="B146" s="106"/>
      <c r="C146" s="106"/>
      <c r="D146" s="404"/>
      <c r="E146" s="405"/>
      <c r="F146" s="404"/>
      <c r="G146" s="404"/>
      <c r="H146" s="404"/>
      <c r="I146" s="404"/>
      <c r="J146" s="404"/>
      <c r="K146" s="404"/>
      <c r="L146" s="404"/>
      <c r="M146" s="461"/>
      <c r="N146" s="462"/>
      <c r="O146" s="462"/>
      <c r="P146" s="462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1"/>
      <c r="AL146" s="461"/>
    </row>
    <row r="147" spans="1:38" x14ac:dyDescent="0.2">
      <c r="A147" s="106"/>
      <c r="B147" s="106"/>
      <c r="C147" s="106"/>
      <c r="D147" s="404"/>
      <c r="E147" s="405"/>
      <c r="F147" s="404"/>
      <c r="G147" s="404"/>
      <c r="H147" s="404"/>
      <c r="I147" s="404"/>
      <c r="J147" s="404"/>
      <c r="K147" s="404"/>
      <c r="L147" s="404"/>
      <c r="M147" s="461"/>
      <c r="N147" s="462"/>
      <c r="O147" s="462"/>
      <c r="P147" s="462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</row>
    <row r="148" spans="1:38" x14ac:dyDescent="0.2">
      <c r="M148" s="461"/>
      <c r="N148" s="462"/>
      <c r="O148" s="462"/>
      <c r="P148" s="462"/>
      <c r="Q148" s="461"/>
      <c r="R148" s="461"/>
      <c r="S148" s="461"/>
      <c r="T148" s="461"/>
      <c r="U148" s="461"/>
      <c r="V148" s="461"/>
      <c r="W148" s="461"/>
      <c r="X148" s="461"/>
      <c r="Y148" s="461"/>
      <c r="Z148" s="461"/>
      <c r="AA148" s="461"/>
      <c r="AB148" s="461"/>
      <c r="AC148" s="461"/>
      <c r="AD148" s="461"/>
      <c r="AE148" s="461"/>
      <c r="AF148" s="461"/>
      <c r="AG148" s="461"/>
      <c r="AH148" s="461"/>
      <c r="AI148" s="461"/>
      <c r="AJ148" s="461"/>
      <c r="AK148" s="461"/>
      <c r="AL148" s="461"/>
    </row>
    <row r="149" spans="1:38" x14ac:dyDescent="0.2">
      <c r="M149" s="461"/>
      <c r="N149" s="462"/>
      <c r="O149" s="462"/>
      <c r="P149" s="462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  <c r="AA149" s="461"/>
      <c r="AB149" s="461"/>
      <c r="AC149" s="461"/>
      <c r="AD149" s="461"/>
      <c r="AE149" s="461"/>
      <c r="AF149" s="461"/>
      <c r="AG149" s="461"/>
      <c r="AH149" s="461"/>
      <c r="AI149" s="461"/>
      <c r="AJ149" s="461"/>
      <c r="AK149" s="461"/>
      <c r="AL149" s="461"/>
    </row>
    <row r="150" spans="1:38" x14ac:dyDescent="0.2">
      <c r="M150" s="461"/>
      <c r="N150" s="462"/>
      <c r="O150" s="462"/>
      <c r="P150" s="462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</row>
    <row r="151" spans="1:38" x14ac:dyDescent="0.2">
      <c r="M151" s="461"/>
      <c r="N151" s="462"/>
      <c r="O151" s="462"/>
      <c r="P151" s="462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</row>
    <row r="152" spans="1:38" x14ac:dyDescent="0.2">
      <c r="M152" s="461"/>
      <c r="N152" s="462"/>
      <c r="O152" s="462"/>
      <c r="P152" s="462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</row>
    <row r="153" spans="1:38" x14ac:dyDescent="0.2">
      <c r="M153" s="461"/>
      <c r="N153" s="462"/>
      <c r="O153" s="462"/>
      <c r="P153" s="462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</row>
    <row r="154" spans="1:38" x14ac:dyDescent="0.2">
      <c r="M154" s="461"/>
      <c r="N154" s="462"/>
      <c r="O154" s="462"/>
      <c r="P154" s="462"/>
      <c r="Q154" s="461"/>
      <c r="R154" s="461"/>
      <c r="S154" s="461"/>
      <c r="T154" s="461"/>
      <c r="U154" s="461"/>
      <c r="V154" s="461"/>
      <c r="W154" s="461"/>
      <c r="X154" s="461"/>
      <c r="Y154" s="461"/>
      <c r="Z154" s="461"/>
      <c r="AA154" s="461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1"/>
      <c r="AL154" s="461"/>
    </row>
    <row r="155" spans="1:38" x14ac:dyDescent="0.2">
      <c r="M155" s="461"/>
      <c r="N155" s="462"/>
      <c r="O155" s="462"/>
      <c r="P155" s="462"/>
      <c r="Q155" s="461"/>
      <c r="R155" s="461"/>
      <c r="S155" s="461"/>
      <c r="T155" s="461"/>
      <c r="U155" s="461"/>
      <c r="V155" s="461"/>
      <c r="W155" s="461"/>
      <c r="X155" s="461"/>
      <c r="Y155" s="461"/>
      <c r="Z155" s="461"/>
      <c r="AA155" s="461"/>
      <c r="AB155" s="461"/>
      <c r="AC155" s="461"/>
      <c r="AD155" s="461"/>
      <c r="AE155" s="461"/>
      <c r="AF155" s="461"/>
      <c r="AG155" s="461"/>
      <c r="AH155" s="461"/>
      <c r="AI155" s="461"/>
      <c r="AJ155" s="461"/>
      <c r="AK155" s="461"/>
      <c r="AL155" s="461"/>
    </row>
    <row r="156" spans="1:38" x14ac:dyDescent="0.2">
      <c r="M156" s="461"/>
      <c r="N156" s="462"/>
      <c r="O156" s="462"/>
      <c r="P156" s="462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</row>
    <row r="157" spans="1:38" x14ac:dyDescent="0.2">
      <c r="M157" s="461"/>
      <c r="N157" s="462"/>
      <c r="O157" s="462"/>
      <c r="P157" s="462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</row>
    <row r="158" spans="1:38" x14ac:dyDescent="0.2">
      <c r="M158" s="461"/>
      <c r="N158" s="462"/>
      <c r="O158" s="462"/>
      <c r="P158" s="462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</row>
    <row r="159" spans="1:38" x14ac:dyDescent="0.2">
      <c r="M159" s="461"/>
      <c r="N159" s="462"/>
      <c r="O159" s="462"/>
      <c r="P159" s="462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  <c r="AI159" s="461"/>
      <c r="AJ159" s="461"/>
      <c r="AK159" s="461"/>
      <c r="AL159" s="461"/>
    </row>
    <row r="160" spans="1:38" x14ac:dyDescent="0.2">
      <c r="M160" s="461"/>
      <c r="N160" s="462"/>
      <c r="O160" s="462"/>
      <c r="P160" s="462"/>
      <c r="Q160" s="461"/>
      <c r="R160" s="461"/>
      <c r="S160" s="461"/>
      <c r="T160" s="461"/>
      <c r="U160" s="461"/>
      <c r="V160" s="461"/>
      <c r="W160" s="461"/>
      <c r="X160" s="461"/>
      <c r="Y160" s="461"/>
      <c r="Z160" s="461"/>
      <c r="AA160" s="461"/>
      <c r="AB160" s="461"/>
      <c r="AC160" s="461"/>
      <c r="AD160" s="461"/>
      <c r="AE160" s="461"/>
      <c r="AF160" s="461"/>
      <c r="AG160" s="461"/>
      <c r="AH160" s="461"/>
      <c r="AI160" s="461"/>
      <c r="AJ160" s="461"/>
      <c r="AK160" s="461"/>
      <c r="AL160" s="461"/>
    </row>
    <row r="161" spans="13:38" x14ac:dyDescent="0.2">
      <c r="M161" s="461"/>
      <c r="N161" s="462"/>
      <c r="O161" s="462"/>
      <c r="P161" s="462"/>
      <c r="Q161" s="461"/>
      <c r="R161" s="461"/>
      <c r="S161" s="461"/>
      <c r="T161" s="461"/>
      <c r="U161" s="461"/>
      <c r="V161" s="461"/>
      <c r="W161" s="461"/>
      <c r="X161" s="461"/>
      <c r="Y161" s="461"/>
      <c r="Z161" s="461"/>
      <c r="AA161" s="461"/>
      <c r="AB161" s="461"/>
      <c r="AC161" s="461"/>
      <c r="AD161" s="461"/>
      <c r="AE161" s="461"/>
      <c r="AF161" s="461"/>
      <c r="AG161" s="461"/>
      <c r="AH161" s="461"/>
      <c r="AI161" s="461"/>
      <c r="AJ161" s="461"/>
      <c r="AK161" s="461"/>
      <c r="AL161" s="461"/>
    </row>
    <row r="162" spans="13:38" x14ac:dyDescent="0.2">
      <c r="M162" s="461"/>
      <c r="N162" s="462"/>
      <c r="O162" s="462"/>
      <c r="P162" s="462"/>
      <c r="Q162" s="461"/>
      <c r="R162" s="461"/>
      <c r="S162" s="461"/>
      <c r="T162" s="461"/>
      <c r="U162" s="461"/>
      <c r="V162" s="461"/>
      <c r="W162" s="461"/>
      <c r="X162" s="461"/>
      <c r="Y162" s="461"/>
      <c r="Z162" s="461"/>
      <c r="AA162" s="461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1"/>
      <c r="AL162" s="461"/>
    </row>
    <row r="163" spans="13:38" x14ac:dyDescent="0.2">
      <c r="M163" s="461"/>
      <c r="N163" s="462"/>
      <c r="O163" s="462"/>
      <c r="P163" s="462"/>
      <c r="Q163" s="461"/>
      <c r="R163" s="461"/>
      <c r="S163" s="461"/>
      <c r="T163" s="461"/>
      <c r="U163" s="461"/>
      <c r="V163" s="461"/>
      <c r="W163" s="461"/>
      <c r="X163" s="461"/>
      <c r="Y163" s="461"/>
      <c r="Z163" s="461"/>
      <c r="AA163" s="461"/>
      <c r="AB163" s="461"/>
      <c r="AC163" s="461"/>
      <c r="AD163" s="461"/>
      <c r="AE163" s="461"/>
      <c r="AF163" s="461"/>
      <c r="AG163" s="461"/>
      <c r="AH163" s="461"/>
      <c r="AI163" s="461"/>
      <c r="AJ163" s="461"/>
      <c r="AK163" s="461"/>
      <c r="AL163" s="461"/>
    </row>
    <row r="164" spans="13:38" x14ac:dyDescent="0.2">
      <c r="M164" s="461"/>
      <c r="N164" s="462"/>
      <c r="O164" s="462"/>
      <c r="P164" s="462"/>
      <c r="Q164" s="461"/>
      <c r="R164" s="461"/>
      <c r="S164" s="461"/>
      <c r="T164" s="461"/>
      <c r="U164" s="461"/>
      <c r="V164" s="461"/>
      <c r="W164" s="461"/>
      <c r="X164" s="461"/>
      <c r="Y164" s="461"/>
      <c r="Z164" s="461"/>
      <c r="AA164" s="461"/>
      <c r="AB164" s="461"/>
      <c r="AC164" s="461"/>
      <c r="AD164" s="461"/>
      <c r="AE164" s="461"/>
      <c r="AF164" s="461"/>
      <c r="AG164" s="461"/>
      <c r="AH164" s="461"/>
      <c r="AI164" s="461"/>
      <c r="AJ164" s="461"/>
      <c r="AK164" s="461"/>
      <c r="AL164" s="461"/>
    </row>
    <row r="165" spans="13:38" x14ac:dyDescent="0.2">
      <c r="M165" s="461"/>
      <c r="N165" s="462"/>
      <c r="O165" s="462"/>
      <c r="P165" s="462"/>
      <c r="Q165" s="461"/>
      <c r="R165" s="461"/>
      <c r="S165" s="461"/>
      <c r="T165" s="461"/>
      <c r="U165" s="461"/>
      <c r="V165" s="461"/>
      <c r="W165" s="461"/>
      <c r="X165" s="461"/>
      <c r="Y165" s="461"/>
      <c r="Z165" s="461"/>
      <c r="AA165" s="461"/>
      <c r="AB165" s="461"/>
      <c r="AC165" s="461"/>
      <c r="AD165" s="461"/>
      <c r="AE165" s="461"/>
      <c r="AF165" s="461"/>
      <c r="AG165" s="461"/>
      <c r="AH165" s="461"/>
      <c r="AI165" s="461"/>
      <c r="AJ165" s="461"/>
      <c r="AK165" s="461"/>
      <c r="AL165" s="461"/>
    </row>
    <row r="166" spans="13:38" x14ac:dyDescent="0.2">
      <c r="M166" s="461"/>
      <c r="N166" s="462"/>
      <c r="O166" s="462"/>
      <c r="P166" s="462"/>
      <c r="Q166" s="461"/>
      <c r="R166" s="461"/>
      <c r="S166" s="461"/>
      <c r="T166" s="461"/>
      <c r="U166" s="461"/>
      <c r="V166" s="461"/>
      <c r="W166" s="461"/>
      <c r="X166" s="461"/>
      <c r="Y166" s="461"/>
      <c r="Z166" s="461"/>
      <c r="AA166" s="461"/>
      <c r="AB166" s="461"/>
      <c r="AC166" s="461"/>
      <c r="AD166" s="461"/>
      <c r="AE166" s="461"/>
      <c r="AF166" s="461"/>
      <c r="AG166" s="461"/>
      <c r="AH166" s="461"/>
      <c r="AI166" s="461"/>
      <c r="AJ166" s="461"/>
      <c r="AK166" s="461"/>
      <c r="AL166" s="461"/>
    </row>
    <row r="167" spans="13:38" x14ac:dyDescent="0.2">
      <c r="M167" s="461"/>
      <c r="N167" s="462"/>
      <c r="O167" s="462"/>
      <c r="P167" s="462"/>
      <c r="Q167" s="461"/>
      <c r="R167" s="461"/>
      <c r="S167" s="461"/>
      <c r="T167" s="461"/>
      <c r="U167" s="461"/>
      <c r="V167" s="461"/>
      <c r="W167" s="461"/>
      <c r="X167" s="461"/>
      <c r="Y167" s="461"/>
      <c r="Z167" s="461"/>
      <c r="AA167" s="461"/>
      <c r="AB167" s="461"/>
      <c r="AC167" s="461"/>
      <c r="AD167" s="461"/>
      <c r="AE167" s="461"/>
      <c r="AF167" s="461"/>
      <c r="AG167" s="461"/>
      <c r="AH167" s="461"/>
      <c r="AI167" s="461"/>
      <c r="AJ167" s="461"/>
      <c r="AK167" s="461"/>
      <c r="AL167" s="461"/>
    </row>
    <row r="168" spans="13:38" x14ac:dyDescent="0.2">
      <c r="M168" s="461"/>
      <c r="N168" s="462"/>
      <c r="O168" s="462"/>
      <c r="P168" s="462"/>
      <c r="Q168" s="461"/>
      <c r="R168" s="461"/>
      <c r="S168" s="461"/>
      <c r="T168" s="461"/>
      <c r="U168" s="461"/>
      <c r="V168" s="461"/>
      <c r="W168" s="461"/>
      <c r="X168" s="461"/>
      <c r="Y168" s="461"/>
      <c r="Z168" s="461"/>
      <c r="AA168" s="461"/>
      <c r="AB168" s="461"/>
      <c r="AC168" s="461"/>
      <c r="AD168" s="461"/>
      <c r="AE168" s="461"/>
      <c r="AF168" s="461"/>
      <c r="AG168" s="461"/>
      <c r="AH168" s="461"/>
      <c r="AI168" s="461"/>
      <c r="AJ168" s="461"/>
      <c r="AK168" s="461"/>
      <c r="AL168" s="461"/>
    </row>
    <row r="169" spans="13:38" x14ac:dyDescent="0.2">
      <c r="M169" s="461"/>
      <c r="N169" s="462"/>
      <c r="O169" s="462"/>
      <c r="P169" s="462"/>
      <c r="Q169" s="461"/>
      <c r="R169" s="461"/>
      <c r="S169" s="461"/>
      <c r="T169" s="461"/>
      <c r="U169" s="461"/>
      <c r="V169" s="461"/>
      <c r="W169" s="461"/>
      <c r="X169" s="461"/>
      <c r="Y169" s="461"/>
      <c r="Z169" s="461"/>
      <c r="AA169" s="461"/>
      <c r="AB169" s="461"/>
      <c r="AC169" s="461"/>
      <c r="AD169" s="461"/>
      <c r="AE169" s="461"/>
      <c r="AF169" s="461"/>
      <c r="AG169" s="461"/>
      <c r="AH169" s="461"/>
      <c r="AI169" s="461"/>
      <c r="AJ169" s="461"/>
      <c r="AK169" s="461"/>
      <c r="AL169" s="461"/>
    </row>
    <row r="170" spans="13:38" x14ac:dyDescent="0.2">
      <c r="M170" s="461"/>
      <c r="N170" s="462"/>
      <c r="O170" s="462"/>
      <c r="P170" s="462"/>
      <c r="Q170" s="461"/>
      <c r="R170" s="461"/>
      <c r="S170" s="461"/>
      <c r="T170" s="461"/>
      <c r="U170" s="461"/>
      <c r="V170" s="461"/>
      <c r="W170" s="461"/>
      <c r="X170" s="461"/>
      <c r="Y170" s="461"/>
      <c r="Z170" s="461"/>
      <c r="AA170" s="461"/>
      <c r="AB170" s="461"/>
      <c r="AC170" s="461"/>
      <c r="AD170" s="461"/>
      <c r="AE170" s="461"/>
      <c r="AF170" s="461"/>
      <c r="AG170" s="461"/>
      <c r="AH170" s="461"/>
      <c r="AI170" s="461"/>
      <c r="AJ170" s="461"/>
      <c r="AK170" s="461"/>
      <c r="AL170" s="461"/>
    </row>
    <row r="171" spans="13:38" x14ac:dyDescent="0.2">
      <c r="M171" s="461"/>
      <c r="N171" s="462"/>
      <c r="O171" s="462"/>
      <c r="P171" s="462"/>
      <c r="Q171" s="461"/>
      <c r="R171" s="461"/>
      <c r="S171" s="461"/>
      <c r="T171" s="461"/>
      <c r="U171" s="461"/>
      <c r="V171" s="461"/>
      <c r="W171" s="461"/>
      <c r="X171" s="461"/>
      <c r="Y171" s="461"/>
      <c r="Z171" s="461"/>
      <c r="AA171" s="461"/>
      <c r="AB171" s="461"/>
      <c r="AC171" s="461"/>
      <c r="AD171" s="461"/>
      <c r="AE171" s="461"/>
      <c r="AF171" s="461"/>
      <c r="AG171" s="461"/>
      <c r="AH171" s="461"/>
      <c r="AI171" s="461"/>
      <c r="AJ171" s="461"/>
      <c r="AK171" s="461"/>
      <c r="AL171" s="461"/>
    </row>
    <row r="172" spans="13:38" x14ac:dyDescent="0.2">
      <c r="M172" s="461"/>
      <c r="N172" s="462"/>
      <c r="O172" s="462"/>
      <c r="P172" s="462"/>
      <c r="Q172" s="461"/>
      <c r="R172" s="461"/>
      <c r="S172" s="461"/>
      <c r="T172" s="461"/>
      <c r="U172" s="461"/>
      <c r="V172" s="461"/>
      <c r="W172" s="461"/>
      <c r="X172" s="461"/>
      <c r="Y172" s="461"/>
      <c r="Z172" s="461"/>
      <c r="AA172" s="461"/>
      <c r="AB172" s="461"/>
      <c r="AC172" s="461"/>
      <c r="AD172" s="461"/>
      <c r="AE172" s="461"/>
      <c r="AF172" s="461"/>
      <c r="AG172" s="461"/>
      <c r="AH172" s="461"/>
      <c r="AI172" s="461"/>
      <c r="AJ172" s="461"/>
      <c r="AK172" s="461"/>
      <c r="AL172" s="461"/>
    </row>
    <row r="173" spans="13:38" x14ac:dyDescent="0.2">
      <c r="M173" s="461"/>
      <c r="N173" s="462"/>
      <c r="O173" s="462"/>
      <c r="P173" s="462"/>
      <c r="Q173" s="461"/>
      <c r="R173" s="461"/>
      <c r="S173" s="461"/>
      <c r="T173" s="461"/>
      <c r="U173" s="461"/>
      <c r="V173" s="461"/>
      <c r="W173" s="461"/>
      <c r="X173" s="461"/>
      <c r="Y173" s="461"/>
      <c r="Z173" s="461"/>
      <c r="AA173" s="461"/>
      <c r="AB173" s="461"/>
      <c r="AC173" s="461"/>
      <c r="AD173" s="461"/>
      <c r="AE173" s="461"/>
      <c r="AF173" s="461"/>
      <c r="AG173" s="461"/>
      <c r="AH173" s="461"/>
      <c r="AI173" s="461"/>
      <c r="AJ173" s="461"/>
      <c r="AK173" s="461"/>
      <c r="AL173" s="461"/>
    </row>
    <row r="174" spans="13:38" x14ac:dyDescent="0.2">
      <c r="M174" s="461"/>
      <c r="N174" s="462"/>
      <c r="O174" s="462"/>
      <c r="P174" s="462"/>
      <c r="Q174" s="461"/>
      <c r="R174" s="461"/>
      <c r="S174" s="461"/>
      <c r="T174" s="461"/>
      <c r="U174" s="461"/>
      <c r="V174" s="461"/>
      <c r="W174" s="461"/>
      <c r="X174" s="461"/>
      <c r="Y174" s="461"/>
      <c r="Z174" s="461"/>
      <c r="AA174" s="461"/>
      <c r="AB174" s="461"/>
      <c r="AC174" s="461"/>
      <c r="AD174" s="461"/>
      <c r="AE174" s="461"/>
      <c r="AF174" s="461"/>
      <c r="AG174" s="461"/>
      <c r="AH174" s="461"/>
      <c r="AI174" s="461"/>
      <c r="AJ174" s="461"/>
      <c r="AK174" s="461"/>
      <c r="AL174" s="461"/>
    </row>
    <row r="175" spans="13:38" x14ac:dyDescent="0.2">
      <c r="M175" s="461"/>
      <c r="N175" s="462"/>
      <c r="O175" s="462"/>
      <c r="P175" s="462"/>
      <c r="Q175" s="461"/>
      <c r="R175" s="461"/>
      <c r="S175" s="461"/>
      <c r="T175" s="461"/>
      <c r="U175" s="461"/>
      <c r="V175" s="461"/>
      <c r="W175" s="461"/>
      <c r="X175" s="461"/>
      <c r="Y175" s="461"/>
      <c r="Z175" s="461"/>
      <c r="AA175" s="461"/>
      <c r="AB175" s="461"/>
      <c r="AC175" s="461"/>
      <c r="AD175" s="461"/>
      <c r="AE175" s="461"/>
      <c r="AF175" s="461"/>
      <c r="AG175" s="461"/>
      <c r="AH175" s="461"/>
      <c r="AI175" s="461"/>
      <c r="AJ175" s="461"/>
      <c r="AK175" s="461"/>
      <c r="AL175" s="461"/>
    </row>
    <row r="176" spans="13:38" x14ac:dyDescent="0.2">
      <c r="M176" s="461"/>
      <c r="N176" s="462"/>
      <c r="O176" s="462"/>
      <c r="P176" s="462"/>
      <c r="Q176" s="461"/>
      <c r="R176" s="461"/>
      <c r="S176" s="461"/>
      <c r="T176" s="461"/>
      <c r="U176" s="461"/>
      <c r="V176" s="461"/>
      <c r="W176" s="461"/>
      <c r="X176" s="461"/>
      <c r="Y176" s="461"/>
      <c r="Z176" s="461"/>
      <c r="AA176" s="461"/>
      <c r="AB176" s="461"/>
      <c r="AC176" s="461"/>
      <c r="AD176" s="461"/>
      <c r="AE176" s="461"/>
      <c r="AF176" s="461"/>
      <c r="AG176" s="461"/>
      <c r="AH176" s="461"/>
      <c r="AI176" s="461"/>
      <c r="AJ176" s="461"/>
      <c r="AK176" s="461"/>
      <c r="AL176" s="461"/>
    </row>
    <row r="177" spans="13:38" x14ac:dyDescent="0.2">
      <c r="M177" s="461"/>
      <c r="N177" s="462"/>
      <c r="O177" s="462"/>
      <c r="P177" s="462"/>
      <c r="Q177" s="461"/>
      <c r="R177" s="461"/>
      <c r="S177" s="461"/>
      <c r="T177" s="461"/>
      <c r="U177" s="461"/>
      <c r="V177" s="461"/>
      <c r="W177" s="461"/>
      <c r="X177" s="461"/>
      <c r="Y177" s="461"/>
      <c r="Z177" s="461"/>
      <c r="AA177" s="461"/>
      <c r="AB177" s="461"/>
      <c r="AC177" s="461"/>
      <c r="AD177" s="461"/>
      <c r="AE177" s="461"/>
      <c r="AF177" s="461"/>
      <c r="AG177" s="461"/>
      <c r="AH177" s="461"/>
      <c r="AI177" s="461"/>
      <c r="AJ177" s="461"/>
      <c r="AK177" s="461"/>
      <c r="AL177" s="461"/>
    </row>
    <row r="178" spans="13:38" x14ac:dyDescent="0.2">
      <c r="M178" s="461"/>
      <c r="N178" s="462"/>
      <c r="O178" s="462"/>
      <c r="P178" s="462"/>
      <c r="Q178" s="461"/>
      <c r="R178" s="461"/>
      <c r="S178" s="461"/>
      <c r="T178" s="461"/>
      <c r="U178" s="461"/>
      <c r="V178" s="461"/>
      <c r="W178" s="461"/>
      <c r="X178" s="461"/>
      <c r="Y178" s="461"/>
      <c r="Z178" s="461"/>
      <c r="AA178" s="461"/>
      <c r="AB178" s="461"/>
      <c r="AC178" s="461"/>
      <c r="AD178" s="461"/>
      <c r="AE178" s="461"/>
      <c r="AF178" s="461"/>
      <c r="AG178" s="461"/>
      <c r="AH178" s="461"/>
      <c r="AI178" s="461"/>
      <c r="AJ178" s="461"/>
      <c r="AK178" s="461"/>
      <c r="AL178" s="461"/>
    </row>
    <row r="179" spans="13:38" x14ac:dyDescent="0.2">
      <c r="M179" s="461"/>
      <c r="N179" s="462"/>
      <c r="O179" s="462"/>
      <c r="P179" s="462"/>
      <c r="Q179" s="461"/>
      <c r="R179" s="461"/>
      <c r="S179" s="461"/>
      <c r="T179" s="461"/>
      <c r="U179" s="461"/>
      <c r="V179" s="461"/>
      <c r="W179" s="461"/>
      <c r="X179" s="461"/>
      <c r="Y179" s="461"/>
      <c r="Z179" s="461"/>
      <c r="AA179" s="461"/>
      <c r="AB179" s="461"/>
      <c r="AC179" s="461"/>
      <c r="AD179" s="461"/>
      <c r="AE179" s="461"/>
      <c r="AF179" s="461"/>
      <c r="AG179" s="461"/>
      <c r="AH179" s="461"/>
      <c r="AI179" s="461"/>
      <c r="AJ179" s="461"/>
      <c r="AK179" s="461"/>
      <c r="AL179" s="461"/>
    </row>
    <row r="180" spans="13:38" x14ac:dyDescent="0.2">
      <c r="M180" s="461"/>
      <c r="N180" s="462"/>
      <c r="O180" s="462"/>
      <c r="P180" s="462"/>
      <c r="Q180" s="461"/>
      <c r="R180" s="461"/>
      <c r="S180" s="461"/>
      <c r="T180" s="461"/>
      <c r="U180" s="461"/>
      <c r="V180" s="461"/>
      <c r="W180" s="461"/>
      <c r="X180" s="461"/>
      <c r="Y180" s="461"/>
      <c r="Z180" s="461"/>
      <c r="AA180" s="461"/>
      <c r="AB180" s="461"/>
      <c r="AC180" s="461"/>
      <c r="AD180" s="461"/>
      <c r="AE180" s="461"/>
      <c r="AF180" s="461"/>
      <c r="AG180" s="461"/>
      <c r="AH180" s="461"/>
      <c r="AI180" s="461"/>
      <c r="AJ180" s="461"/>
      <c r="AK180" s="461"/>
      <c r="AL180" s="461"/>
    </row>
    <row r="181" spans="13:38" x14ac:dyDescent="0.2">
      <c r="M181" s="461"/>
      <c r="N181" s="462"/>
      <c r="O181" s="462"/>
      <c r="P181" s="462"/>
      <c r="Q181" s="461"/>
      <c r="R181" s="461"/>
      <c r="S181" s="461"/>
      <c r="T181" s="461"/>
      <c r="U181" s="461"/>
      <c r="V181" s="461"/>
      <c r="W181" s="461"/>
      <c r="X181" s="461"/>
      <c r="Y181" s="461"/>
      <c r="Z181" s="461"/>
      <c r="AA181" s="461"/>
      <c r="AB181" s="461"/>
      <c r="AC181" s="461"/>
      <c r="AD181" s="461"/>
      <c r="AE181" s="461"/>
      <c r="AF181" s="461"/>
      <c r="AG181" s="461"/>
      <c r="AH181" s="461"/>
      <c r="AI181" s="461"/>
      <c r="AJ181" s="461"/>
      <c r="AK181" s="461"/>
      <c r="AL181" s="461"/>
    </row>
    <row r="182" spans="13:38" x14ac:dyDescent="0.2">
      <c r="M182" s="461"/>
      <c r="N182" s="462"/>
      <c r="O182" s="462"/>
      <c r="P182" s="462"/>
      <c r="Q182" s="461"/>
      <c r="R182" s="461"/>
      <c r="S182" s="461"/>
      <c r="T182" s="461"/>
      <c r="U182" s="461"/>
      <c r="V182" s="461"/>
      <c r="W182" s="461"/>
      <c r="X182" s="461"/>
      <c r="Y182" s="461"/>
      <c r="Z182" s="461"/>
      <c r="AA182" s="461"/>
      <c r="AB182" s="461"/>
      <c r="AC182" s="461"/>
      <c r="AD182" s="461"/>
      <c r="AE182" s="461"/>
      <c r="AF182" s="461"/>
      <c r="AG182" s="461"/>
      <c r="AH182" s="461"/>
      <c r="AI182" s="461"/>
      <c r="AJ182" s="461"/>
      <c r="AK182" s="461"/>
      <c r="AL182" s="461"/>
    </row>
    <row r="183" spans="13:38" x14ac:dyDescent="0.2">
      <c r="M183" s="461"/>
      <c r="N183" s="462"/>
      <c r="O183" s="462"/>
      <c r="P183" s="462"/>
      <c r="Q183" s="461"/>
      <c r="R183" s="461"/>
      <c r="S183" s="461"/>
      <c r="T183" s="461"/>
      <c r="U183" s="461"/>
      <c r="V183" s="461"/>
      <c r="W183" s="461"/>
      <c r="X183" s="461"/>
      <c r="Y183" s="461"/>
      <c r="Z183" s="461"/>
      <c r="AA183" s="461"/>
      <c r="AB183" s="461"/>
      <c r="AC183" s="461"/>
      <c r="AD183" s="461"/>
      <c r="AE183" s="461"/>
      <c r="AF183" s="461"/>
      <c r="AG183" s="461"/>
      <c r="AH183" s="461"/>
      <c r="AI183" s="461"/>
      <c r="AJ183" s="461"/>
      <c r="AK183" s="461"/>
      <c r="AL183" s="461"/>
    </row>
    <row r="184" spans="13:38" x14ac:dyDescent="0.2">
      <c r="M184" s="461"/>
      <c r="N184" s="462"/>
      <c r="O184" s="462"/>
      <c r="P184" s="462"/>
      <c r="Q184" s="461"/>
      <c r="R184" s="461"/>
      <c r="S184" s="461"/>
      <c r="T184" s="461"/>
      <c r="U184" s="461"/>
      <c r="V184" s="461"/>
      <c r="W184" s="461"/>
      <c r="X184" s="461"/>
      <c r="Y184" s="461"/>
      <c r="Z184" s="461"/>
      <c r="AA184" s="461"/>
      <c r="AB184" s="461"/>
      <c r="AC184" s="461"/>
      <c r="AD184" s="461"/>
      <c r="AE184" s="461"/>
      <c r="AF184" s="461"/>
      <c r="AG184" s="461"/>
      <c r="AH184" s="461"/>
      <c r="AI184" s="461"/>
      <c r="AJ184" s="461"/>
      <c r="AK184" s="461"/>
      <c r="AL184" s="461"/>
    </row>
    <row r="185" spans="13:38" x14ac:dyDescent="0.2">
      <c r="M185" s="461"/>
      <c r="N185" s="462"/>
      <c r="O185" s="462"/>
      <c r="P185" s="462"/>
      <c r="Q185" s="461"/>
      <c r="R185" s="461"/>
      <c r="S185" s="461"/>
      <c r="T185" s="461"/>
      <c r="U185" s="461"/>
      <c r="V185" s="461"/>
      <c r="W185" s="461"/>
      <c r="X185" s="461"/>
      <c r="Y185" s="461"/>
      <c r="Z185" s="461"/>
      <c r="AA185" s="461"/>
      <c r="AB185" s="461"/>
      <c r="AC185" s="461"/>
      <c r="AD185" s="461"/>
      <c r="AE185" s="461"/>
      <c r="AF185" s="461"/>
      <c r="AG185" s="461"/>
      <c r="AH185" s="461"/>
      <c r="AI185" s="461"/>
      <c r="AJ185" s="461"/>
      <c r="AK185" s="461"/>
      <c r="AL185" s="461"/>
    </row>
    <row r="186" spans="13:38" x14ac:dyDescent="0.2">
      <c r="M186" s="461"/>
      <c r="N186" s="462"/>
      <c r="O186" s="462"/>
      <c r="P186" s="462"/>
      <c r="Q186" s="461"/>
      <c r="R186" s="461"/>
      <c r="S186" s="461"/>
      <c r="T186" s="461"/>
      <c r="U186" s="461"/>
      <c r="V186" s="461"/>
      <c r="W186" s="461"/>
      <c r="X186" s="461"/>
      <c r="Y186" s="461"/>
      <c r="Z186" s="461"/>
      <c r="AA186" s="461"/>
      <c r="AB186" s="461"/>
      <c r="AC186" s="461"/>
      <c r="AD186" s="461"/>
      <c r="AE186" s="461"/>
      <c r="AF186" s="461"/>
      <c r="AG186" s="461"/>
      <c r="AH186" s="461"/>
      <c r="AI186" s="461"/>
      <c r="AJ186" s="461"/>
      <c r="AK186" s="461"/>
      <c r="AL186" s="461"/>
    </row>
    <row r="187" spans="13:38" x14ac:dyDescent="0.2">
      <c r="M187" s="461"/>
      <c r="N187" s="462"/>
      <c r="O187" s="462"/>
      <c r="P187" s="462"/>
      <c r="Q187" s="461"/>
      <c r="R187" s="461"/>
      <c r="S187" s="461"/>
      <c r="T187" s="461"/>
      <c r="U187" s="461"/>
      <c r="V187" s="461"/>
      <c r="W187" s="461"/>
      <c r="X187" s="461"/>
      <c r="Y187" s="461"/>
      <c r="Z187" s="461"/>
      <c r="AA187" s="461"/>
      <c r="AB187" s="461"/>
      <c r="AC187" s="461"/>
      <c r="AD187" s="461"/>
      <c r="AE187" s="461"/>
      <c r="AF187" s="461"/>
      <c r="AG187" s="461"/>
      <c r="AH187" s="461"/>
      <c r="AI187" s="461"/>
      <c r="AJ187" s="461"/>
      <c r="AK187" s="461"/>
      <c r="AL187" s="461"/>
    </row>
    <row r="188" spans="13:38" x14ac:dyDescent="0.2">
      <c r="M188" s="461"/>
      <c r="N188" s="462"/>
      <c r="O188" s="462"/>
      <c r="P188" s="462"/>
      <c r="Q188" s="461"/>
      <c r="R188" s="461"/>
      <c r="S188" s="461"/>
      <c r="T188" s="461"/>
      <c r="U188" s="461"/>
      <c r="V188" s="461"/>
      <c r="W188" s="461"/>
      <c r="X188" s="461"/>
      <c r="Y188" s="461"/>
      <c r="Z188" s="461"/>
      <c r="AA188" s="461"/>
      <c r="AB188" s="461"/>
      <c r="AC188" s="461"/>
      <c r="AD188" s="461"/>
      <c r="AE188" s="461"/>
      <c r="AF188" s="461"/>
      <c r="AG188" s="461"/>
      <c r="AH188" s="461"/>
      <c r="AI188" s="461"/>
      <c r="AJ188" s="461"/>
      <c r="AK188" s="461"/>
      <c r="AL188" s="461"/>
    </row>
    <row r="189" spans="13:38" x14ac:dyDescent="0.2">
      <c r="M189" s="461"/>
      <c r="N189" s="462"/>
      <c r="O189" s="462"/>
      <c r="P189" s="462"/>
      <c r="Q189" s="461"/>
      <c r="R189" s="461"/>
      <c r="S189" s="461"/>
      <c r="T189" s="461"/>
      <c r="U189" s="461"/>
      <c r="V189" s="461"/>
      <c r="W189" s="461"/>
      <c r="X189" s="461"/>
      <c r="Y189" s="461"/>
      <c r="Z189" s="461"/>
      <c r="AA189" s="461"/>
      <c r="AB189" s="461"/>
      <c r="AC189" s="461"/>
      <c r="AD189" s="461"/>
      <c r="AE189" s="461"/>
      <c r="AF189" s="461"/>
      <c r="AG189" s="461"/>
      <c r="AH189" s="461"/>
      <c r="AI189" s="461"/>
      <c r="AJ189" s="461"/>
      <c r="AK189" s="461"/>
      <c r="AL189" s="461"/>
    </row>
    <row r="190" spans="13:38" x14ac:dyDescent="0.2">
      <c r="M190" s="461"/>
      <c r="N190" s="462"/>
      <c r="O190" s="462"/>
      <c r="P190" s="462"/>
      <c r="Q190" s="461"/>
      <c r="R190" s="461"/>
      <c r="S190" s="461"/>
      <c r="T190" s="461"/>
      <c r="U190" s="461"/>
      <c r="V190" s="461"/>
      <c r="W190" s="461"/>
      <c r="X190" s="461"/>
      <c r="Y190" s="461"/>
      <c r="Z190" s="461"/>
      <c r="AA190" s="461"/>
      <c r="AB190" s="461"/>
      <c r="AC190" s="461"/>
      <c r="AD190" s="461"/>
      <c r="AE190" s="461"/>
      <c r="AF190" s="461"/>
      <c r="AG190" s="461"/>
      <c r="AH190" s="461"/>
      <c r="AI190" s="461"/>
      <c r="AJ190" s="461"/>
      <c r="AK190" s="461"/>
      <c r="AL190" s="461"/>
    </row>
    <row r="191" spans="13:38" x14ac:dyDescent="0.2">
      <c r="M191" s="461"/>
      <c r="N191" s="462"/>
      <c r="O191" s="462"/>
      <c r="P191" s="462"/>
      <c r="Q191" s="461"/>
      <c r="R191" s="461"/>
      <c r="S191" s="461"/>
      <c r="T191" s="461"/>
      <c r="U191" s="461"/>
      <c r="V191" s="461"/>
      <c r="W191" s="461"/>
      <c r="X191" s="461"/>
      <c r="Y191" s="461"/>
      <c r="Z191" s="461"/>
      <c r="AA191" s="461"/>
      <c r="AB191" s="461"/>
      <c r="AC191" s="461"/>
      <c r="AD191" s="461"/>
      <c r="AE191" s="461"/>
      <c r="AF191" s="461"/>
      <c r="AG191" s="461"/>
      <c r="AH191" s="461"/>
      <c r="AI191" s="461"/>
      <c r="AJ191" s="461"/>
      <c r="AK191" s="461"/>
      <c r="AL191" s="461"/>
    </row>
    <row r="192" spans="13:38" x14ac:dyDescent="0.2">
      <c r="M192" s="461"/>
      <c r="N192" s="462"/>
      <c r="O192" s="462"/>
      <c r="P192" s="462"/>
      <c r="Q192" s="461"/>
      <c r="R192" s="461"/>
      <c r="S192" s="461"/>
      <c r="T192" s="461"/>
      <c r="U192" s="461"/>
      <c r="V192" s="461"/>
      <c r="W192" s="461"/>
      <c r="X192" s="461"/>
      <c r="Y192" s="461"/>
      <c r="Z192" s="461"/>
      <c r="AA192" s="461"/>
      <c r="AB192" s="461"/>
      <c r="AC192" s="461"/>
      <c r="AD192" s="461"/>
      <c r="AE192" s="461"/>
      <c r="AF192" s="461"/>
      <c r="AG192" s="461"/>
      <c r="AH192" s="461"/>
      <c r="AI192" s="461"/>
      <c r="AJ192" s="461"/>
      <c r="AK192" s="461"/>
      <c r="AL192" s="461"/>
    </row>
    <row r="193" spans="13:38" x14ac:dyDescent="0.2">
      <c r="M193" s="461"/>
      <c r="N193" s="462"/>
      <c r="O193" s="462"/>
      <c r="P193" s="462"/>
      <c r="Q193" s="461"/>
      <c r="R193" s="461"/>
      <c r="S193" s="461"/>
      <c r="T193" s="461"/>
      <c r="U193" s="461"/>
      <c r="V193" s="461"/>
      <c r="W193" s="461"/>
      <c r="X193" s="461"/>
      <c r="Y193" s="461"/>
      <c r="Z193" s="461"/>
      <c r="AA193" s="461"/>
      <c r="AB193" s="461"/>
      <c r="AC193" s="461"/>
      <c r="AD193" s="461"/>
      <c r="AE193" s="461"/>
      <c r="AF193" s="461"/>
      <c r="AG193" s="461"/>
      <c r="AH193" s="461"/>
      <c r="AI193" s="461"/>
      <c r="AJ193" s="461"/>
      <c r="AK193" s="461"/>
      <c r="AL193" s="461"/>
    </row>
    <row r="194" spans="13:38" x14ac:dyDescent="0.2">
      <c r="M194" s="461"/>
      <c r="N194" s="462"/>
      <c r="O194" s="462"/>
      <c r="P194" s="462"/>
      <c r="Q194" s="461"/>
      <c r="R194" s="461"/>
      <c r="S194" s="461"/>
      <c r="T194" s="461"/>
      <c r="U194" s="461"/>
      <c r="V194" s="461"/>
      <c r="W194" s="461"/>
      <c r="X194" s="461"/>
      <c r="Y194" s="461"/>
      <c r="Z194" s="461"/>
      <c r="AA194" s="461"/>
      <c r="AB194" s="461"/>
      <c r="AC194" s="461"/>
      <c r="AD194" s="461"/>
      <c r="AE194" s="461"/>
      <c r="AF194" s="461"/>
      <c r="AG194" s="461"/>
      <c r="AH194" s="461"/>
      <c r="AI194" s="461"/>
      <c r="AJ194" s="461"/>
      <c r="AK194" s="461"/>
      <c r="AL194" s="461"/>
    </row>
    <row r="195" spans="13:38" x14ac:dyDescent="0.2">
      <c r="M195" s="461"/>
      <c r="N195" s="462"/>
      <c r="O195" s="462"/>
      <c r="P195" s="462"/>
      <c r="Q195" s="461"/>
      <c r="R195" s="461"/>
      <c r="S195" s="461"/>
      <c r="T195" s="461"/>
      <c r="U195" s="461"/>
      <c r="V195" s="461"/>
      <c r="W195" s="461"/>
      <c r="X195" s="461"/>
      <c r="Y195" s="461"/>
      <c r="Z195" s="461"/>
      <c r="AA195" s="461"/>
      <c r="AB195" s="461"/>
      <c r="AC195" s="461"/>
      <c r="AD195" s="461"/>
      <c r="AE195" s="461"/>
      <c r="AF195" s="461"/>
      <c r="AG195" s="461"/>
      <c r="AH195" s="461"/>
      <c r="AI195" s="461"/>
      <c r="AJ195" s="461"/>
      <c r="AK195" s="461"/>
      <c r="AL195" s="461"/>
    </row>
    <row r="196" spans="13:38" x14ac:dyDescent="0.2">
      <c r="M196" s="461"/>
      <c r="N196" s="462"/>
      <c r="O196" s="462"/>
      <c r="P196" s="462"/>
      <c r="Q196" s="461"/>
      <c r="R196" s="461"/>
      <c r="S196" s="461"/>
      <c r="T196" s="461"/>
      <c r="U196" s="461"/>
      <c r="V196" s="461"/>
      <c r="W196" s="461"/>
      <c r="X196" s="461"/>
      <c r="Y196" s="461"/>
      <c r="Z196" s="461"/>
      <c r="AA196" s="461"/>
      <c r="AB196" s="461"/>
      <c r="AC196" s="461"/>
      <c r="AD196" s="461"/>
      <c r="AE196" s="461"/>
      <c r="AF196" s="461"/>
      <c r="AG196" s="461"/>
      <c r="AH196" s="461"/>
      <c r="AI196" s="461"/>
      <c r="AJ196" s="461"/>
      <c r="AK196" s="461"/>
      <c r="AL196" s="461"/>
    </row>
    <row r="197" spans="13:38" x14ac:dyDescent="0.2">
      <c r="M197" s="461"/>
      <c r="N197" s="462"/>
      <c r="O197" s="462"/>
      <c r="P197" s="462"/>
      <c r="Q197" s="461"/>
      <c r="R197" s="461"/>
      <c r="S197" s="461"/>
      <c r="T197" s="461"/>
      <c r="U197" s="461"/>
      <c r="V197" s="461"/>
      <c r="W197" s="461"/>
      <c r="X197" s="461"/>
      <c r="Y197" s="461"/>
      <c r="Z197" s="461"/>
      <c r="AA197" s="461"/>
      <c r="AB197" s="461"/>
      <c r="AC197" s="461"/>
      <c r="AD197" s="461"/>
      <c r="AE197" s="461"/>
      <c r="AF197" s="461"/>
      <c r="AG197" s="461"/>
      <c r="AH197" s="461"/>
      <c r="AI197" s="461"/>
      <c r="AJ197" s="461"/>
      <c r="AK197" s="461"/>
      <c r="AL197" s="461"/>
    </row>
    <row r="198" spans="13:38" x14ac:dyDescent="0.2">
      <c r="M198" s="461"/>
      <c r="N198" s="462"/>
      <c r="O198" s="462"/>
      <c r="P198" s="462"/>
      <c r="Q198" s="461"/>
      <c r="R198" s="461"/>
      <c r="S198" s="461"/>
      <c r="T198" s="461"/>
      <c r="U198" s="461"/>
      <c r="V198" s="461"/>
      <c r="W198" s="461"/>
      <c r="X198" s="461"/>
      <c r="Y198" s="461"/>
      <c r="Z198" s="461"/>
      <c r="AA198" s="461"/>
      <c r="AB198" s="461"/>
      <c r="AC198" s="461"/>
      <c r="AD198" s="461"/>
      <c r="AE198" s="461"/>
      <c r="AF198" s="461"/>
      <c r="AG198" s="461"/>
      <c r="AH198" s="461"/>
      <c r="AI198" s="461"/>
      <c r="AJ198" s="461"/>
      <c r="AK198" s="461"/>
      <c r="AL198" s="461"/>
    </row>
    <row r="199" spans="13:38" x14ac:dyDescent="0.2">
      <c r="M199" s="461"/>
      <c r="N199" s="462"/>
      <c r="O199" s="462"/>
      <c r="P199" s="462"/>
      <c r="Q199" s="461"/>
      <c r="R199" s="461"/>
      <c r="S199" s="461"/>
      <c r="T199" s="461"/>
      <c r="U199" s="461"/>
      <c r="V199" s="461"/>
      <c r="W199" s="461"/>
      <c r="X199" s="461"/>
      <c r="Y199" s="461"/>
      <c r="Z199" s="461"/>
      <c r="AA199" s="461"/>
      <c r="AB199" s="461"/>
      <c r="AC199" s="461"/>
      <c r="AD199" s="461"/>
      <c r="AE199" s="461"/>
      <c r="AF199" s="461"/>
      <c r="AG199" s="461"/>
      <c r="AH199" s="461"/>
      <c r="AI199" s="461"/>
      <c r="AJ199" s="461"/>
      <c r="AK199" s="461"/>
      <c r="AL199" s="461"/>
    </row>
    <row r="200" spans="13:38" x14ac:dyDescent="0.2">
      <c r="M200" s="461"/>
      <c r="N200" s="462"/>
      <c r="O200" s="462"/>
      <c r="P200" s="462"/>
      <c r="Q200" s="461"/>
      <c r="R200" s="461"/>
      <c r="S200" s="461"/>
      <c r="T200" s="461"/>
      <c r="U200" s="461"/>
      <c r="V200" s="461"/>
      <c r="W200" s="461"/>
      <c r="X200" s="461"/>
      <c r="Y200" s="461"/>
      <c r="Z200" s="461"/>
      <c r="AA200" s="461"/>
      <c r="AB200" s="461"/>
      <c r="AC200" s="461"/>
      <c r="AD200" s="461"/>
      <c r="AE200" s="461"/>
      <c r="AF200" s="461"/>
      <c r="AG200" s="461"/>
      <c r="AH200" s="461"/>
      <c r="AI200" s="461"/>
      <c r="AJ200" s="461"/>
      <c r="AK200" s="461"/>
      <c r="AL200" s="461"/>
    </row>
    <row r="201" spans="13:38" x14ac:dyDescent="0.2">
      <c r="M201" s="461"/>
      <c r="N201" s="462"/>
      <c r="O201" s="462"/>
      <c r="P201" s="462"/>
      <c r="Q201" s="461"/>
      <c r="R201" s="461"/>
      <c r="S201" s="461"/>
      <c r="T201" s="461"/>
      <c r="U201" s="461"/>
      <c r="V201" s="461"/>
      <c r="W201" s="461"/>
      <c r="X201" s="461"/>
      <c r="Y201" s="461"/>
      <c r="Z201" s="461"/>
      <c r="AA201" s="461"/>
      <c r="AB201" s="461"/>
      <c r="AC201" s="461"/>
      <c r="AD201" s="461"/>
      <c r="AE201" s="461"/>
      <c r="AF201" s="461"/>
      <c r="AG201" s="461"/>
      <c r="AH201" s="461"/>
      <c r="AI201" s="461"/>
      <c r="AJ201" s="461"/>
      <c r="AK201" s="461"/>
      <c r="AL201" s="461"/>
    </row>
    <row r="202" spans="13:38" x14ac:dyDescent="0.2">
      <c r="M202" s="461"/>
      <c r="N202" s="462"/>
      <c r="O202" s="462"/>
      <c r="P202" s="462"/>
      <c r="Q202" s="461"/>
      <c r="R202" s="461"/>
      <c r="S202" s="461"/>
      <c r="T202" s="461"/>
      <c r="U202" s="461"/>
      <c r="V202" s="461"/>
      <c r="W202" s="461"/>
      <c r="X202" s="461"/>
      <c r="Y202" s="461"/>
      <c r="Z202" s="461"/>
      <c r="AA202" s="461"/>
      <c r="AB202" s="461"/>
      <c r="AC202" s="461"/>
      <c r="AD202" s="461"/>
      <c r="AE202" s="461"/>
      <c r="AF202" s="461"/>
      <c r="AG202" s="461"/>
      <c r="AH202" s="461"/>
      <c r="AI202" s="461"/>
      <c r="AJ202" s="461"/>
      <c r="AK202" s="461"/>
      <c r="AL202" s="461"/>
    </row>
    <row r="203" spans="13:38" x14ac:dyDescent="0.2">
      <c r="M203" s="461"/>
      <c r="N203" s="462"/>
      <c r="O203" s="462"/>
      <c r="P203" s="462"/>
      <c r="Q203" s="461"/>
      <c r="R203" s="461"/>
      <c r="S203" s="461"/>
      <c r="T203" s="461"/>
      <c r="U203" s="461"/>
      <c r="V203" s="461"/>
      <c r="W203" s="461"/>
      <c r="X203" s="461"/>
      <c r="Y203" s="461"/>
      <c r="Z203" s="461"/>
      <c r="AA203" s="461"/>
      <c r="AB203" s="461"/>
      <c r="AC203" s="461"/>
      <c r="AD203" s="461"/>
      <c r="AE203" s="461"/>
      <c r="AF203" s="461"/>
      <c r="AG203" s="461"/>
      <c r="AH203" s="461"/>
      <c r="AI203" s="461"/>
      <c r="AJ203" s="461"/>
      <c r="AK203" s="461"/>
      <c r="AL203" s="461"/>
    </row>
    <row r="204" spans="13:38" x14ac:dyDescent="0.2">
      <c r="M204" s="461"/>
      <c r="N204" s="462"/>
      <c r="O204" s="462"/>
      <c r="P204" s="462"/>
      <c r="Q204" s="461"/>
      <c r="R204" s="461"/>
      <c r="S204" s="461"/>
      <c r="T204" s="461"/>
      <c r="U204" s="461"/>
      <c r="V204" s="461"/>
      <c r="W204" s="461"/>
      <c r="X204" s="461"/>
      <c r="Y204" s="461"/>
      <c r="Z204" s="461"/>
      <c r="AA204" s="461"/>
      <c r="AB204" s="461"/>
      <c r="AC204" s="461"/>
      <c r="AD204" s="461"/>
      <c r="AE204" s="461"/>
      <c r="AF204" s="461"/>
      <c r="AG204" s="461"/>
      <c r="AH204" s="461"/>
      <c r="AI204" s="461"/>
      <c r="AJ204" s="461"/>
      <c r="AK204" s="461"/>
      <c r="AL204" s="461"/>
    </row>
    <row r="205" spans="13:38" x14ac:dyDescent="0.2">
      <c r="M205" s="461"/>
      <c r="N205" s="462"/>
      <c r="O205" s="462"/>
      <c r="P205" s="462"/>
      <c r="Q205" s="461"/>
      <c r="R205" s="461"/>
      <c r="S205" s="461"/>
      <c r="T205" s="461"/>
      <c r="U205" s="461"/>
      <c r="V205" s="461"/>
      <c r="W205" s="461"/>
      <c r="X205" s="461"/>
      <c r="Y205" s="461"/>
      <c r="Z205" s="461"/>
      <c r="AA205" s="461"/>
      <c r="AB205" s="461"/>
      <c r="AC205" s="461"/>
      <c r="AD205" s="461"/>
      <c r="AE205" s="461"/>
      <c r="AF205" s="461"/>
      <c r="AG205" s="461"/>
      <c r="AH205" s="461"/>
      <c r="AI205" s="461"/>
      <c r="AJ205" s="461"/>
      <c r="AK205" s="461"/>
      <c r="AL205" s="461"/>
    </row>
    <row r="206" spans="13:38" x14ac:dyDescent="0.2">
      <c r="M206" s="461"/>
      <c r="N206" s="462"/>
      <c r="O206" s="462"/>
      <c r="P206" s="462"/>
      <c r="Q206" s="461"/>
      <c r="R206" s="461"/>
      <c r="S206" s="461"/>
      <c r="T206" s="461"/>
      <c r="U206" s="461"/>
      <c r="V206" s="461"/>
      <c r="W206" s="461"/>
      <c r="X206" s="461"/>
      <c r="Y206" s="461"/>
      <c r="Z206" s="461"/>
      <c r="AA206" s="461"/>
      <c r="AB206" s="461"/>
      <c r="AC206" s="461"/>
      <c r="AD206" s="461"/>
      <c r="AE206" s="461"/>
      <c r="AF206" s="461"/>
      <c r="AG206" s="461"/>
      <c r="AH206" s="461"/>
      <c r="AI206" s="461"/>
      <c r="AJ206" s="461"/>
      <c r="AK206" s="461"/>
      <c r="AL206" s="461"/>
    </row>
    <row r="207" spans="13:38" x14ac:dyDescent="0.2">
      <c r="M207" s="461"/>
      <c r="N207" s="462"/>
      <c r="O207" s="462"/>
      <c r="P207" s="462"/>
      <c r="Q207" s="461"/>
      <c r="R207" s="461"/>
      <c r="S207" s="461"/>
      <c r="T207" s="461"/>
      <c r="U207" s="461"/>
      <c r="V207" s="461"/>
      <c r="W207" s="461"/>
      <c r="X207" s="461"/>
      <c r="Y207" s="461"/>
      <c r="Z207" s="461"/>
      <c r="AA207" s="461"/>
      <c r="AB207" s="461"/>
      <c r="AC207" s="461"/>
      <c r="AD207" s="461"/>
      <c r="AE207" s="461"/>
      <c r="AF207" s="461"/>
      <c r="AG207" s="461"/>
      <c r="AH207" s="461"/>
      <c r="AI207" s="461"/>
      <c r="AJ207" s="461"/>
      <c r="AK207" s="461"/>
      <c r="AL207" s="461"/>
    </row>
    <row r="208" spans="13:38" x14ac:dyDescent="0.2">
      <c r="M208" s="461"/>
      <c r="N208" s="462"/>
      <c r="O208" s="462"/>
      <c r="P208" s="462"/>
      <c r="Q208" s="461"/>
      <c r="R208" s="461"/>
      <c r="S208" s="461"/>
      <c r="T208" s="461"/>
      <c r="U208" s="461"/>
      <c r="V208" s="461"/>
      <c r="W208" s="461"/>
      <c r="X208" s="461"/>
      <c r="Y208" s="461"/>
      <c r="Z208" s="461"/>
      <c r="AA208" s="461"/>
      <c r="AB208" s="461"/>
      <c r="AC208" s="461"/>
      <c r="AD208" s="461"/>
      <c r="AE208" s="461"/>
      <c r="AF208" s="461"/>
      <c r="AG208" s="461"/>
      <c r="AH208" s="461"/>
      <c r="AI208" s="461"/>
      <c r="AJ208" s="461"/>
      <c r="AK208" s="461"/>
      <c r="AL208" s="461"/>
    </row>
    <row r="209" spans="13:38" x14ac:dyDescent="0.2">
      <c r="M209" s="461"/>
      <c r="N209" s="462"/>
      <c r="O209" s="462"/>
      <c r="P209" s="462"/>
      <c r="Q209" s="461"/>
      <c r="R209" s="461"/>
      <c r="S209" s="461"/>
      <c r="T209" s="461"/>
      <c r="U209" s="461"/>
      <c r="V209" s="461"/>
      <c r="W209" s="461"/>
      <c r="X209" s="461"/>
      <c r="Y209" s="461"/>
      <c r="Z209" s="461"/>
      <c r="AA209" s="461"/>
      <c r="AB209" s="461"/>
      <c r="AC209" s="461"/>
      <c r="AD209" s="461"/>
      <c r="AE209" s="461"/>
      <c r="AF209" s="461"/>
      <c r="AG209" s="461"/>
      <c r="AH209" s="461"/>
      <c r="AI209" s="461"/>
      <c r="AJ209" s="461"/>
      <c r="AK209" s="461"/>
      <c r="AL209" s="461"/>
    </row>
    <row r="210" spans="13:38" x14ac:dyDescent="0.2">
      <c r="M210" s="461"/>
      <c r="N210" s="462"/>
      <c r="O210" s="462"/>
      <c r="P210" s="462"/>
      <c r="Q210" s="461"/>
      <c r="R210" s="461"/>
      <c r="S210" s="461"/>
      <c r="T210" s="461"/>
      <c r="U210" s="461"/>
      <c r="V210" s="461"/>
      <c r="W210" s="461"/>
      <c r="X210" s="461"/>
      <c r="Y210" s="461"/>
      <c r="Z210" s="461"/>
      <c r="AA210" s="461"/>
      <c r="AB210" s="461"/>
      <c r="AC210" s="461"/>
      <c r="AD210" s="461"/>
      <c r="AE210" s="461"/>
      <c r="AF210" s="461"/>
      <c r="AG210" s="461"/>
      <c r="AH210" s="461"/>
      <c r="AI210" s="461"/>
      <c r="AJ210" s="461"/>
      <c r="AK210" s="461"/>
      <c r="AL210" s="461"/>
    </row>
    <row r="211" spans="13:38" x14ac:dyDescent="0.2">
      <c r="M211" s="461"/>
      <c r="N211" s="462"/>
      <c r="O211" s="462"/>
      <c r="P211" s="462"/>
      <c r="Q211" s="461"/>
      <c r="R211" s="461"/>
      <c r="S211" s="461"/>
      <c r="T211" s="461"/>
      <c r="U211" s="461"/>
      <c r="V211" s="461"/>
      <c r="W211" s="461"/>
      <c r="X211" s="461"/>
      <c r="Y211" s="461"/>
      <c r="Z211" s="461"/>
      <c r="AA211" s="461"/>
      <c r="AB211" s="461"/>
      <c r="AC211" s="461"/>
      <c r="AD211" s="461"/>
      <c r="AE211" s="461"/>
      <c r="AF211" s="461"/>
      <c r="AG211" s="461"/>
      <c r="AH211" s="461"/>
      <c r="AI211" s="461"/>
      <c r="AJ211" s="461"/>
      <c r="AK211" s="461"/>
      <c r="AL211" s="461"/>
    </row>
    <row r="212" spans="13:38" x14ac:dyDescent="0.2">
      <c r="M212" s="461"/>
      <c r="N212" s="462"/>
      <c r="O212" s="462"/>
      <c r="P212" s="462"/>
      <c r="Q212" s="461"/>
      <c r="R212" s="461"/>
      <c r="S212" s="461"/>
      <c r="T212" s="461"/>
      <c r="U212" s="461"/>
      <c r="V212" s="461"/>
      <c r="W212" s="461"/>
      <c r="X212" s="461"/>
      <c r="Y212" s="461"/>
      <c r="Z212" s="461"/>
      <c r="AA212" s="461"/>
      <c r="AB212" s="461"/>
      <c r="AC212" s="461"/>
      <c r="AD212" s="461"/>
      <c r="AE212" s="461"/>
      <c r="AF212" s="461"/>
      <c r="AG212" s="461"/>
      <c r="AH212" s="461"/>
      <c r="AI212" s="461"/>
      <c r="AJ212" s="461"/>
      <c r="AK212" s="461"/>
      <c r="AL212" s="461"/>
    </row>
    <row r="213" spans="13:38" x14ac:dyDescent="0.2">
      <c r="M213" s="461"/>
      <c r="N213" s="462"/>
      <c r="O213" s="462"/>
      <c r="P213" s="462"/>
      <c r="Q213" s="461"/>
      <c r="R213" s="461"/>
      <c r="S213" s="461"/>
      <c r="T213" s="461"/>
      <c r="U213" s="461"/>
      <c r="V213" s="461"/>
      <c r="W213" s="461"/>
      <c r="X213" s="461"/>
      <c r="Y213" s="461"/>
      <c r="Z213" s="461"/>
      <c r="AA213" s="461"/>
      <c r="AB213" s="461"/>
      <c r="AC213" s="461"/>
      <c r="AD213" s="461"/>
      <c r="AE213" s="461"/>
      <c r="AF213" s="461"/>
      <c r="AG213" s="461"/>
      <c r="AH213" s="461"/>
      <c r="AI213" s="461"/>
      <c r="AJ213" s="461"/>
      <c r="AK213" s="461"/>
      <c r="AL213" s="461"/>
    </row>
    <row r="214" spans="13:38" x14ac:dyDescent="0.2">
      <c r="M214" s="461"/>
      <c r="N214" s="462"/>
      <c r="O214" s="462"/>
      <c r="P214" s="462"/>
      <c r="Q214" s="461"/>
      <c r="R214" s="461"/>
      <c r="S214" s="461"/>
      <c r="T214" s="461"/>
      <c r="U214" s="461"/>
      <c r="V214" s="461"/>
      <c r="W214" s="461"/>
      <c r="X214" s="461"/>
      <c r="Y214" s="461"/>
      <c r="Z214" s="461"/>
      <c r="AA214" s="461"/>
      <c r="AB214" s="461"/>
      <c r="AC214" s="461"/>
      <c r="AD214" s="461"/>
      <c r="AE214" s="461"/>
      <c r="AF214" s="461"/>
      <c r="AG214" s="461"/>
      <c r="AH214" s="461"/>
      <c r="AI214" s="461"/>
      <c r="AJ214" s="461"/>
      <c r="AK214" s="461"/>
      <c r="AL214" s="461"/>
    </row>
    <row r="215" spans="13:38" x14ac:dyDescent="0.2">
      <c r="M215" s="461"/>
      <c r="N215" s="462"/>
      <c r="O215" s="462"/>
      <c r="P215" s="462"/>
      <c r="Q215" s="461"/>
      <c r="R215" s="461"/>
      <c r="S215" s="461"/>
      <c r="T215" s="461"/>
      <c r="U215" s="461"/>
      <c r="V215" s="461"/>
      <c r="W215" s="461"/>
      <c r="X215" s="461"/>
      <c r="Y215" s="461"/>
      <c r="Z215" s="461"/>
      <c r="AA215" s="461"/>
      <c r="AB215" s="461"/>
      <c r="AC215" s="461"/>
      <c r="AD215" s="461"/>
      <c r="AE215" s="461"/>
      <c r="AF215" s="461"/>
      <c r="AG215" s="461"/>
      <c r="AH215" s="461"/>
      <c r="AI215" s="461"/>
      <c r="AJ215" s="461"/>
      <c r="AK215" s="461"/>
      <c r="AL215" s="461"/>
    </row>
    <row r="216" spans="13:38" x14ac:dyDescent="0.2">
      <c r="M216" s="461"/>
      <c r="N216" s="462"/>
      <c r="O216" s="462"/>
      <c r="P216" s="462"/>
      <c r="Q216" s="461"/>
      <c r="R216" s="461"/>
      <c r="S216" s="461"/>
      <c r="T216" s="461"/>
      <c r="U216" s="461"/>
      <c r="V216" s="461"/>
      <c r="W216" s="461"/>
      <c r="X216" s="461"/>
      <c r="Y216" s="461"/>
      <c r="Z216" s="461"/>
      <c r="AA216" s="461"/>
      <c r="AB216" s="461"/>
      <c r="AC216" s="461"/>
      <c r="AD216" s="461"/>
      <c r="AE216" s="461"/>
      <c r="AF216" s="461"/>
      <c r="AG216" s="461"/>
      <c r="AH216" s="461"/>
      <c r="AI216" s="461"/>
      <c r="AJ216" s="461"/>
      <c r="AK216" s="461"/>
      <c r="AL216" s="461"/>
    </row>
    <row r="217" spans="13:38" x14ac:dyDescent="0.2">
      <c r="M217" s="461"/>
      <c r="N217" s="462"/>
      <c r="O217" s="462"/>
      <c r="P217" s="462"/>
      <c r="Q217" s="461"/>
      <c r="R217" s="461"/>
      <c r="S217" s="461"/>
      <c r="T217" s="461"/>
      <c r="U217" s="461"/>
      <c r="V217" s="461"/>
      <c r="W217" s="461"/>
      <c r="X217" s="461"/>
      <c r="Y217" s="461"/>
      <c r="Z217" s="461"/>
      <c r="AA217" s="461"/>
      <c r="AB217" s="461"/>
      <c r="AC217" s="461"/>
      <c r="AD217" s="461"/>
      <c r="AE217" s="461"/>
      <c r="AF217" s="461"/>
      <c r="AG217" s="461"/>
      <c r="AH217" s="461"/>
      <c r="AI217" s="461"/>
      <c r="AJ217" s="461"/>
      <c r="AK217" s="461"/>
      <c r="AL217" s="461"/>
    </row>
    <row r="218" spans="13:38" x14ac:dyDescent="0.2">
      <c r="M218" s="461"/>
      <c r="N218" s="462"/>
      <c r="O218" s="462"/>
      <c r="P218" s="462"/>
      <c r="Q218" s="461"/>
      <c r="R218" s="461"/>
      <c r="S218" s="461"/>
      <c r="T218" s="461"/>
      <c r="U218" s="461"/>
      <c r="V218" s="461"/>
      <c r="W218" s="461"/>
      <c r="X218" s="461"/>
      <c r="Y218" s="461"/>
      <c r="Z218" s="461"/>
      <c r="AA218" s="461"/>
      <c r="AB218" s="461"/>
      <c r="AC218" s="461"/>
      <c r="AD218" s="461"/>
      <c r="AE218" s="461"/>
      <c r="AF218" s="461"/>
      <c r="AG218" s="461"/>
      <c r="AH218" s="461"/>
      <c r="AI218" s="461"/>
      <c r="AJ218" s="461"/>
      <c r="AK218" s="461"/>
      <c r="AL218" s="461"/>
    </row>
    <row r="219" spans="13:38" x14ac:dyDescent="0.2">
      <c r="M219" s="461"/>
      <c r="N219" s="462"/>
      <c r="O219" s="462"/>
      <c r="P219" s="462"/>
      <c r="Q219" s="461"/>
      <c r="R219" s="461"/>
      <c r="S219" s="461"/>
      <c r="T219" s="461"/>
      <c r="U219" s="461"/>
      <c r="V219" s="461"/>
      <c r="W219" s="461"/>
      <c r="X219" s="461"/>
      <c r="Y219" s="461"/>
      <c r="Z219" s="461"/>
      <c r="AA219" s="461"/>
      <c r="AB219" s="461"/>
      <c r="AC219" s="461"/>
      <c r="AD219" s="461"/>
      <c r="AE219" s="461"/>
      <c r="AF219" s="461"/>
      <c r="AG219" s="461"/>
      <c r="AH219" s="461"/>
      <c r="AI219" s="461"/>
      <c r="AJ219" s="461"/>
      <c r="AK219" s="461"/>
      <c r="AL219" s="461"/>
    </row>
    <row r="220" spans="13:38" x14ac:dyDescent="0.2">
      <c r="M220" s="461"/>
      <c r="N220" s="462"/>
      <c r="O220" s="462"/>
      <c r="P220" s="462"/>
      <c r="Q220" s="461"/>
      <c r="R220" s="461"/>
      <c r="S220" s="461"/>
      <c r="T220" s="461"/>
      <c r="U220" s="461"/>
      <c r="V220" s="461"/>
      <c r="W220" s="461"/>
      <c r="X220" s="461"/>
      <c r="Y220" s="461"/>
      <c r="Z220" s="461"/>
      <c r="AA220" s="461"/>
      <c r="AB220" s="461"/>
      <c r="AC220" s="461"/>
      <c r="AD220" s="461"/>
      <c r="AE220" s="461"/>
      <c r="AF220" s="461"/>
      <c r="AG220" s="461"/>
      <c r="AH220" s="461"/>
      <c r="AI220" s="461"/>
      <c r="AJ220" s="461"/>
      <c r="AK220" s="461"/>
      <c r="AL220" s="461"/>
    </row>
    <row r="221" spans="13:38" x14ac:dyDescent="0.2">
      <c r="M221" s="461"/>
      <c r="N221" s="462"/>
      <c r="O221" s="462"/>
      <c r="P221" s="462"/>
      <c r="Q221" s="461"/>
      <c r="R221" s="461"/>
      <c r="S221" s="461"/>
      <c r="T221" s="461"/>
      <c r="U221" s="461"/>
      <c r="V221" s="461"/>
      <c r="W221" s="461"/>
      <c r="X221" s="461"/>
      <c r="Y221" s="461"/>
      <c r="Z221" s="461"/>
      <c r="AA221" s="461"/>
      <c r="AB221" s="461"/>
      <c r="AC221" s="461"/>
      <c r="AD221" s="461"/>
      <c r="AE221" s="461"/>
      <c r="AF221" s="461"/>
      <c r="AG221" s="461"/>
      <c r="AH221" s="461"/>
      <c r="AI221" s="461"/>
      <c r="AJ221" s="461"/>
      <c r="AK221" s="461"/>
      <c r="AL221" s="461"/>
    </row>
    <row r="222" spans="13:38" x14ac:dyDescent="0.2">
      <c r="M222" s="461"/>
      <c r="N222" s="462"/>
      <c r="O222" s="462"/>
      <c r="P222" s="462"/>
      <c r="Q222" s="461"/>
      <c r="R222" s="461"/>
      <c r="S222" s="461"/>
      <c r="T222" s="461"/>
      <c r="U222" s="461"/>
      <c r="V222" s="461"/>
      <c r="W222" s="461"/>
      <c r="X222" s="461"/>
      <c r="Y222" s="461"/>
      <c r="Z222" s="461"/>
      <c r="AA222" s="461"/>
      <c r="AB222" s="461"/>
      <c r="AC222" s="461"/>
      <c r="AD222" s="461"/>
      <c r="AE222" s="461"/>
      <c r="AF222" s="461"/>
      <c r="AG222" s="461"/>
      <c r="AH222" s="461"/>
      <c r="AI222" s="461"/>
      <c r="AJ222" s="461"/>
      <c r="AK222" s="461"/>
      <c r="AL222" s="461"/>
    </row>
    <row r="223" spans="13:38" x14ac:dyDescent="0.2">
      <c r="M223" s="461"/>
      <c r="N223" s="462"/>
      <c r="O223" s="462"/>
      <c r="P223" s="462"/>
      <c r="Q223" s="461"/>
      <c r="R223" s="461"/>
      <c r="S223" s="461"/>
      <c r="T223" s="461"/>
      <c r="U223" s="461"/>
      <c r="V223" s="461"/>
      <c r="W223" s="461"/>
      <c r="X223" s="461"/>
      <c r="Y223" s="461"/>
      <c r="Z223" s="461"/>
      <c r="AA223" s="461"/>
      <c r="AB223" s="461"/>
      <c r="AC223" s="461"/>
      <c r="AD223" s="461"/>
      <c r="AE223" s="461"/>
      <c r="AF223" s="461"/>
      <c r="AG223" s="461"/>
      <c r="AH223" s="461"/>
      <c r="AI223" s="461"/>
      <c r="AJ223" s="461"/>
      <c r="AK223" s="461"/>
      <c r="AL223" s="461"/>
    </row>
    <row r="224" spans="13:38" x14ac:dyDescent="0.2">
      <c r="M224" s="461"/>
      <c r="N224" s="462"/>
      <c r="O224" s="462"/>
      <c r="P224" s="462"/>
      <c r="Q224" s="461"/>
      <c r="R224" s="461"/>
      <c r="S224" s="461"/>
      <c r="T224" s="461"/>
      <c r="U224" s="461"/>
      <c r="V224" s="461"/>
      <c r="W224" s="461"/>
      <c r="X224" s="461"/>
      <c r="Y224" s="461"/>
      <c r="Z224" s="461"/>
      <c r="AA224" s="461"/>
      <c r="AB224" s="461"/>
      <c r="AC224" s="461"/>
      <c r="AD224" s="461"/>
      <c r="AE224" s="461"/>
      <c r="AF224" s="461"/>
      <c r="AG224" s="461"/>
      <c r="AH224" s="461"/>
      <c r="AI224" s="461"/>
      <c r="AJ224" s="461"/>
      <c r="AK224" s="461"/>
      <c r="AL224" s="461"/>
    </row>
    <row r="225" spans="13:38" x14ac:dyDescent="0.2">
      <c r="M225" s="461"/>
      <c r="N225" s="462"/>
      <c r="O225" s="462"/>
      <c r="P225" s="462"/>
      <c r="Q225" s="461"/>
      <c r="R225" s="461"/>
      <c r="S225" s="461"/>
      <c r="T225" s="461"/>
      <c r="U225" s="461"/>
      <c r="V225" s="461"/>
      <c r="W225" s="461"/>
      <c r="X225" s="461"/>
      <c r="Y225" s="461"/>
      <c r="Z225" s="461"/>
      <c r="AA225" s="461"/>
      <c r="AB225" s="461"/>
      <c r="AC225" s="461"/>
      <c r="AD225" s="461"/>
      <c r="AE225" s="461"/>
      <c r="AF225" s="461"/>
      <c r="AG225" s="461"/>
      <c r="AH225" s="461"/>
      <c r="AI225" s="461"/>
      <c r="AJ225" s="461"/>
      <c r="AK225" s="461"/>
      <c r="AL225" s="461"/>
    </row>
    <row r="226" spans="13:38" x14ac:dyDescent="0.2">
      <c r="M226" s="461"/>
      <c r="N226" s="462"/>
      <c r="O226" s="462"/>
      <c r="P226" s="462"/>
      <c r="Q226" s="461"/>
      <c r="R226" s="461"/>
      <c r="S226" s="461"/>
      <c r="T226" s="461"/>
      <c r="U226" s="461"/>
      <c r="V226" s="461"/>
      <c r="W226" s="461"/>
      <c r="X226" s="461"/>
      <c r="Y226" s="461"/>
      <c r="Z226" s="461"/>
      <c r="AA226" s="461"/>
      <c r="AB226" s="461"/>
      <c r="AC226" s="461"/>
      <c r="AD226" s="461"/>
      <c r="AE226" s="461"/>
      <c r="AF226" s="461"/>
      <c r="AG226" s="461"/>
      <c r="AH226" s="461"/>
      <c r="AI226" s="461"/>
      <c r="AJ226" s="461"/>
      <c r="AK226" s="461"/>
      <c r="AL226" s="461"/>
    </row>
    <row r="227" spans="13:38" x14ac:dyDescent="0.2">
      <c r="M227" s="461"/>
      <c r="N227" s="462"/>
      <c r="O227" s="462"/>
      <c r="P227" s="462"/>
      <c r="Q227" s="461"/>
      <c r="R227" s="461"/>
      <c r="S227" s="461"/>
      <c r="T227" s="461"/>
      <c r="U227" s="461"/>
      <c r="V227" s="461"/>
      <c r="W227" s="461"/>
      <c r="X227" s="461"/>
      <c r="Y227" s="461"/>
      <c r="Z227" s="461"/>
      <c r="AA227" s="461"/>
      <c r="AB227" s="461"/>
      <c r="AC227" s="461"/>
      <c r="AD227" s="461"/>
      <c r="AE227" s="461"/>
      <c r="AF227" s="461"/>
      <c r="AG227" s="461"/>
      <c r="AH227" s="461"/>
      <c r="AI227" s="461"/>
      <c r="AJ227" s="461"/>
      <c r="AK227" s="461"/>
      <c r="AL227" s="461"/>
    </row>
    <row r="228" spans="13:38" x14ac:dyDescent="0.2">
      <c r="M228" s="461"/>
      <c r="N228" s="462"/>
      <c r="O228" s="462"/>
      <c r="P228" s="462"/>
      <c r="Q228" s="461"/>
      <c r="R228" s="461"/>
      <c r="S228" s="461"/>
      <c r="T228" s="461"/>
      <c r="U228" s="461"/>
      <c r="V228" s="461"/>
      <c r="W228" s="461"/>
      <c r="X228" s="461"/>
      <c r="Y228" s="461"/>
      <c r="Z228" s="461"/>
      <c r="AA228" s="461"/>
      <c r="AB228" s="461"/>
      <c r="AC228" s="461"/>
      <c r="AD228" s="461"/>
      <c r="AE228" s="461"/>
      <c r="AF228" s="461"/>
      <c r="AG228" s="461"/>
      <c r="AH228" s="461"/>
      <c r="AI228" s="461"/>
      <c r="AJ228" s="461"/>
      <c r="AK228" s="461"/>
      <c r="AL228" s="461"/>
    </row>
    <row r="229" spans="13:38" x14ac:dyDescent="0.2">
      <c r="M229" s="461"/>
      <c r="N229" s="462"/>
      <c r="O229" s="462"/>
      <c r="P229" s="462"/>
      <c r="Q229" s="461"/>
      <c r="R229" s="461"/>
      <c r="S229" s="461"/>
      <c r="T229" s="461"/>
      <c r="U229" s="461"/>
      <c r="V229" s="461"/>
      <c r="W229" s="461"/>
      <c r="X229" s="461"/>
      <c r="Y229" s="461"/>
      <c r="Z229" s="461"/>
      <c r="AA229" s="461"/>
      <c r="AB229" s="461"/>
      <c r="AC229" s="461"/>
      <c r="AD229" s="461"/>
      <c r="AE229" s="461"/>
      <c r="AF229" s="461"/>
      <c r="AG229" s="461"/>
      <c r="AH229" s="461"/>
      <c r="AI229" s="461"/>
      <c r="AJ229" s="461"/>
      <c r="AK229" s="461"/>
      <c r="AL229" s="461"/>
    </row>
    <row r="230" spans="13:38" x14ac:dyDescent="0.2">
      <c r="M230" s="461"/>
      <c r="N230" s="462"/>
      <c r="O230" s="462"/>
      <c r="P230" s="462"/>
      <c r="Q230" s="461"/>
      <c r="R230" s="461"/>
      <c r="S230" s="461"/>
      <c r="T230" s="461"/>
      <c r="U230" s="461"/>
      <c r="V230" s="461"/>
      <c r="W230" s="461"/>
      <c r="X230" s="461"/>
      <c r="Y230" s="461"/>
      <c r="Z230" s="461"/>
      <c r="AA230" s="461"/>
      <c r="AB230" s="461"/>
      <c r="AC230" s="461"/>
      <c r="AD230" s="461"/>
      <c r="AE230" s="461"/>
      <c r="AF230" s="461"/>
      <c r="AG230" s="461"/>
      <c r="AH230" s="461"/>
      <c r="AI230" s="461"/>
      <c r="AJ230" s="461"/>
      <c r="AK230" s="461"/>
      <c r="AL230" s="461"/>
    </row>
    <row r="231" spans="13:38" x14ac:dyDescent="0.2">
      <c r="M231" s="461"/>
      <c r="N231" s="462"/>
      <c r="O231" s="462"/>
      <c r="P231" s="462"/>
      <c r="Q231" s="461"/>
      <c r="R231" s="461"/>
      <c r="S231" s="461"/>
      <c r="T231" s="461"/>
      <c r="U231" s="461"/>
      <c r="V231" s="461"/>
      <c r="W231" s="461"/>
      <c r="X231" s="461"/>
      <c r="Y231" s="461"/>
      <c r="Z231" s="461"/>
      <c r="AA231" s="461"/>
      <c r="AB231" s="461"/>
      <c r="AC231" s="461"/>
      <c r="AD231" s="461"/>
      <c r="AE231" s="461"/>
      <c r="AF231" s="461"/>
      <c r="AG231" s="461"/>
      <c r="AH231" s="461"/>
      <c r="AI231" s="461"/>
      <c r="AJ231" s="461"/>
      <c r="AK231" s="461"/>
      <c r="AL231" s="461"/>
    </row>
    <row r="232" spans="13:38" x14ac:dyDescent="0.2">
      <c r="M232" s="461"/>
      <c r="N232" s="462"/>
      <c r="O232" s="462"/>
      <c r="P232" s="462"/>
      <c r="Q232" s="461"/>
      <c r="R232" s="461"/>
      <c r="S232" s="461"/>
      <c r="T232" s="461"/>
      <c r="U232" s="461"/>
      <c r="V232" s="461"/>
      <c r="W232" s="461"/>
      <c r="X232" s="461"/>
      <c r="Y232" s="461"/>
      <c r="Z232" s="461"/>
      <c r="AA232" s="461"/>
      <c r="AB232" s="461"/>
      <c r="AC232" s="461"/>
      <c r="AD232" s="461"/>
      <c r="AE232" s="461"/>
      <c r="AF232" s="461"/>
      <c r="AG232" s="461"/>
      <c r="AH232" s="461"/>
      <c r="AI232" s="461"/>
      <c r="AJ232" s="461"/>
      <c r="AK232" s="461"/>
      <c r="AL232" s="461"/>
    </row>
    <row r="233" spans="13:38" x14ac:dyDescent="0.2">
      <c r="M233" s="461"/>
      <c r="N233" s="462"/>
      <c r="O233" s="462"/>
      <c r="P233" s="462"/>
      <c r="Q233" s="461"/>
      <c r="R233" s="461"/>
      <c r="S233" s="461"/>
      <c r="T233" s="461"/>
      <c r="U233" s="461"/>
      <c r="V233" s="461"/>
      <c r="W233" s="461"/>
      <c r="X233" s="461"/>
      <c r="Y233" s="461"/>
      <c r="Z233" s="461"/>
      <c r="AA233" s="461"/>
      <c r="AB233" s="461"/>
      <c r="AC233" s="461"/>
      <c r="AD233" s="461"/>
      <c r="AE233" s="461"/>
      <c r="AF233" s="461"/>
      <c r="AG233" s="461"/>
      <c r="AH233" s="461"/>
      <c r="AI233" s="461"/>
      <c r="AJ233" s="461"/>
      <c r="AK233" s="461"/>
      <c r="AL233" s="461"/>
    </row>
    <row r="234" spans="13:38" x14ac:dyDescent="0.2">
      <c r="M234" s="461"/>
      <c r="N234" s="462"/>
      <c r="O234" s="462"/>
      <c r="P234" s="462"/>
      <c r="Q234" s="461"/>
      <c r="R234" s="461"/>
      <c r="S234" s="461"/>
      <c r="T234" s="461"/>
      <c r="U234" s="461"/>
      <c r="V234" s="461"/>
      <c r="W234" s="461"/>
      <c r="X234" s="461"/>
      <c r="Y234" s="461"/>
      <c r="Z234" s="461"/>
      <c r="AA234" s="461"/>
      <c r="AB234" s="461"/>
      <c r="AC234" s="461"/>
      <c r="AD234" s="461"/>
      <c r="AE234" s="461"/>
      <c r="AF234" s="461"/>
      <c r="AG234" s="461"/>
      <c r="AH234" s="461"/>
      <c r="AI234" s="461"/>
      <c r="AJ234" s="461"/>
      <c r="AK234" s="461"/>
      <c r="AL234" s="461"/>
    </row>
    <row r="235" spans="13:38" x14ac:dyDescent="0.2">
      <c r="M235" s="461"/>
      <c r="N235" s="462"/>
      <c r="O235" s="462"/>
      <c r="P235" s="462"/>
      <c r="Q235" s="461"/>
      <c r="R235" s="461"/>
      <c r="S235" s="461"/>
      <c r="T235" s="461"/>
      <c r="U235" s="461"/>
      <c r="V235" s="461"/>
      <c r="W235" s="461"/>
      <c r="X235" s="461"/>
      <c r="Y235" s="461"/>
      <c r="Z235" s="461"/>
      <c r="AA235" s="461"/>
      <c r="AB235" s="461"/>
      <c r="AC235" s="461"/>
      <c r="AD235" s="461"/>
      <c r="AE235" s="461"/>
      <c r="AF235" s="461"/>
      <c r="AG235" s="461"/>
      <c r="AH235" s="461"/>
      <c r="AI235" s="461"/>
      <c r="AJ235" s="461"/>
      <c r="AK235" s="461"/>
      <c r="AL235" s="461"/>
    </row>
    <row r="236" spans="13:38" x14ac:dyDescent="0.2">
      <c r="M236" s="461"/>
      <c r="N236" s="462"/>
      <c r="O236" s="462"/>
      <c r="P236" s="462"/>
      <c r="Q236" s="461"/>
      <c r="R236" s="461"/>
      <c r="S236" s="461"/>
      <c r="T236" s="461"/>
      <c r="U236" s="461"/>
      <c r="V236" s="461"/>
      <c r="W236" s="461"/>
      <c r="X236" s="461"/>
      <c r="Y236" s="461"/>
      <c r="Z236" s="461"/>
      <c r="AA236" s="461"/>
      <c r="AB236" s="461"/>
      <c r="AC236" s="461"/>
      <c r="AD236" s="461"/>
      <c r="AE236" s="461"/>
      <c r="AF236" s="461"/>
      <c r="AG236" s="461"/>
      <c r="AH236" s="461"/>
      <c r="AI236" s="461"/>
      <c r="AJ236" s="461"/>
      <c r="AK236" s="461"/>
      <c r="AL236" s="461"/>
    </row>
    <row r="237" spans="13:38" x14ac:dyDescent="0.2">
      <c r="M237" s="461"/>
      <c r="N237" s="462"/>
      <c r="O237" s="462"/>
      <c r="P237" s="462"/>
      <c r="Q237" s="461"/>
      <c r="R237" s="461"/>
      <c r="S237" s="461"/>
      <c r="T237" s="461"/>
      <c r="U237" s="461"/>
      <c r="V237" s="461"/>
      <c r="W237" s="461"/>
      <c r="X237" s="461"/>
      <c r="Y237" s="461"/>
      <c r="Z237" s="461"/>
      <c r="AA237" s="461"/>
      <c r="AB237" s="461"/>
      <c r="AC237" s="461"/>
      <c r="AD237" s="461"/>
      <c r="AE237" s="461"/>
      <c r="AF237" s="461"/>
      <c r="AG237" s="461"/>
      <c r="AH237" s="461"/>
      <c r="AI237" s="461"/>
      <c r="AJ237" s="461"/>
      <c r="AK237" s="461"/>
      <c r="AL237" s="461"/>
    </row>
    <row r="238" spans="13:38" x14ac:dyDescent="0.2">
      <c r="M238" s="461"/>
      <c r="N238" s="462"/>
      <c r="O238" s="462"/>
      <c r="P238" s="462"/>
      <c r="Q238" s="461"/>
      <c r="R238" s="461"/>
      <c r="S238" s="461"/>
      <c r="T238" s="461"/>
      <c r="U238" s="461"/>
      <c r="V238" s="461"/>
      <c r="W238" s="461"/>
      <c r="X238" s="461"/>
      <c r="Y238" s="461"/>
      <c r="Z238" s="461"/>
      <c r="AA238" s="461"/>
      <c r="AB238" s="461"/>
      <c r="AC238" s="461"/>
      <c r="AD238" s="461"/>
      <c r="AE238" s="461"/>
      <c r="AF238" s="461"/>
      <c r="AG238" s="461"/>
      <c r="AH238" s="461"/>
      <c r="AI238" s="461"/>
      <c r="AJ238" s="461"/>
      <c r="AK238" s="461"/>
      <c r="AL238" s="461"/>
    </row>
    <row r="239" spans="13:38" x14ac:dyDescent="0.2">
      <c r="N239" s="399"/>
      <c r="O239" s="399"/>
      <c r="P239" s="399"/>
      <c r="Z239" s="20"/>
      <c r="AA239" s="20"/>
      <c r="AB239" s="20"/>
      <c r="AC239" s="20"/>
      <c r="AD239" s="20"/>
      <c r="AE239" s="449"/>
    </row>
    <row r="240" spans="13:38" x14ac:dyDescent="0.2">
      <c r="N240" s="399"/>
      <c r="O240" s="399"/>
      <c r="P240" s="399"/>
      <c r="Z240" s="20"/>
      <c r="AA240" s="20"/>
      <c r="AB240" s="20"/>
      <c r="AC240" s="20"/>
      <c r="AD240" s="20"/>
      <c r="AE240" s="449"/>
    </row>
    <row r="241" spans="14:31" x14ac:dyDescent="0.2">
      <c r="N241" s="399"/>
      <c r="O241" s="399"/>
      <c r="P241" s="399"/>
      <c r="Z241" s="20"/>
      <c r="AA241" s="20"/>
      <c r="AB241" s="20"/>
      <c r="AC241" s="20"/>
      <c r="AD241" s="20"/>
      <c r="AE241" s="449"/>
    </row>
    <row r="242" spans="14:31" x14ac:dyDescent="0.2">
      <c r="N242" s="399"/>
      <c r="O242" s="399"/>
      <c r="P242" s="399"/>
      <c r="Z242" s="20"/>
      <c r="AA242" s="20"/>
      <c r="AB242" s="20"/>
      <c r="AC242" s="20"/>
      <c r="AD242" s="20"/>
      <c r="AE242" s="449"/>
    </row>
    <row r="243" spans="14:31" x14ac:dyDescent="0.2">
      <c r="N243" s="399"/>
      <c r="O243" s="399"/>
      <c r="P243" s="399"/>
      <c r="Z243" s="20"/>
      <c r="AA243" s="20"/>
      <c r="AB243" s="20"/>
      <c r="AC243" s="20"/>
      <c r="AD243" s="20"/>
      <c r="AE243" s="449"/>
    </row>
    <row r="244" spans="14:31" x14ac:dyDescent="0.2">
      <c r="N244" s="399"/>
      <c r="O244" s="399"/>
      <c r="P244" s="399"/>
      <c r="Z244" s="20"/>
      <c r="AA244" s="20"/>
      <c r="AB244" s="20"/>
      <c r="AC244" s="20"/>
      <c r="AD244" s="20"/>
      <c r="AE244" s="449"/>
    </row>
  </sheetData>
  <sheetProtection algorithmName="SHA-512" hashValue="MEBg026YM80nOY09Po9F8cHXmmYLBxTTwt5jvG83i15txbL4fW1gmawBG/muUHN9vvbdJoiq7hudN5r86D1ezA==" saltValue="NwbrzzQiLFWRX6qgzBHMpw==" spinCount="100000" sheet="1" objects="1" scenarios="1"/>
  <mergeCells count="27">
    <mergeCell ref="D2:K2"/>
    <mergeCell ref="E40:I40"/>
    <mergeCell ref="E41:I41"/>
    <mergeCell ref="F43:G43"/>
    <mergeCell ref="D4:K4"/>
    <mergeCell ref="D5:K5"/>
    <mergeCell ref="E24:F24"/>
    <mergeCell ref="I24:J24"/>
    <mergeCell ref="I26:J26"/>
    <mergeCell ref="E26:F26"/>
    <mergeCell ref="E36:F36"/>
    <mergeCell ref="J13:K13"/>
    <mergeCell ref="E16:H16"/>
    <mergeCell ref="E13:H13"/>
    <mergeCell ref="E14:H14"/>
    <mergeCell ref="E15:F15"/>
    <mergeCell ref="E38:F38"/>
    <mergeCell ref="G46:I46"/>
    <mergeCell ref="F44:G44"/>
    <mergeCell ref="D68:K68"/>
    <mergeCell ref="D71:K71"/>
    <mergeCell ref="D57:K57"/>
    <mergeCell ref="D60:K60"/>
    <mergeCell ref="D61:K61"/>
    <mergeCell ref="D67:K67"/>
    <mergeCell ref="F53:I53"/>
    <mergeCell ref="D46:F46"/>
  </mergeCells>
  <phoneticPr fontId="0" type="noConversion"/>
  <dataValidations xWindow="256" yWindow="529" count="18">
    <dataValidation type="list" allowBlank="1" showInputMessage="1" showErrorMessage="1" promptTitle="Insert 3 digit Location code" prompt="_x000a_Department number_x000a_" sqref="E24:F24">
      <formula1>$O$112:$O$126</formula1>
    </dataValidation>
    <dataValidation type="whole" allowBlank="1" showInputMessage="1" showErrorMessage="1" promptTitle="Insert 4 digit Activity code" prompt="(if applicable)_x000a__x000a_I.e. project number." sqref="I24:J24">
      <formula1>999</formula1>
      <formula2>9999</formula2>
    </dataValidation>
    <dataValidation type="whole" allowBlank="1" showInputMessage="1" showErrorMessage="1" promptTitle="Insert digit fin.source code" prompt="_x000a_Dimseaccount_x000a_Work packages" sqref="I26:J26">
      <formula1>4</formula1>
      <formula2>9999</formula2>
    </dataValidation>
    <dataValidation type="list" allowBlank="1" showInputMessage="1" showErrorMessage="1" sqref="G46 F53">
      <formula1>$Q$45:$Q$46</formula1>
    </dataValidation>
    <dataValidation type="time" allowBlank="1" showInputMessage="1" showErrorMessage="1" errorTitle="Klokken" error="Det skal være_x000a_i denne form_x000a_21:30." prompt="Indtast klokkeslet i_x000a_flg. format:_x000a_10:35_x000a_" sqref="G45">
      <formula1>0</formula1>
      <formula2>0.999988425925926</formula2>
    </dataValidation>
    <dataValidation type="date" allowBlank="1" showInputMessage="1" showErrorMessage="1" errorTitle="Dato" error="Det skal være_x000a_datoform_x000a_31-01-03" prompt="Indtast dato_x000a_i flg. format:_x000a_10-08-03_x000a__x000a_" sqref="E45">
      <formula1>37622</formula1>
      <formula2>37987</formula2>
    </dataValidation>
    <dataValidation allowBlank="1" showInputMessage="1" showErrorMessage="1" promptTitle="Purpose" prompt="Purpose of the official trip" sqref="E41:I42"/>
    <dataValidation allowBlank="1" showInputMessage="1" showErrorMessage="1" promptTitle="Location" prompt="Insert city and country" sqref="E40:I40"/>
    <dataValidation type="textLength" operator="greaterThan" allowBlank="1" showInputMessage="1" showErrorMessage="1" prompt="Indtast bynavn" sqref="E16">
      <formula1>1</formula1>
    </dataValidation>
    <dataValidation type="textLength" operator="greaterThan" showInputMessage="1" showErrorMessage="1" promptTitle="Name" prompt="Insert name" sqref="E13:H13">
      <formula1>3</formula1>
    </dataValidation>
    <dataValidation type="textLength" operator="equal" allowBlank="1" showInputMessage="1" showErrorMessage="1" errorTitle="FEJL" error="Insert cicil reg. no. in the following format : _x000a_311065-1234" promptTitle="Civil reg.no." prompt="Insert civil reg.no. in the following format: _x000a_311065-1234_x000a_" sqref="J13:K13">
      <formula1>11</formula1>
    </dataValidation>
    <dataValidation type="textLength" operator="greaterThan" allowBlank="1" showErrorMessage="1" prompt="Indtast adresse" sqref="E14:H14">
      <formula1>3</formula1>
    </dataValidation>
    <dataValidation type="list" allowBlank="1" showInputMessage="1" showErrorMessage="1" promptTitle="Destination" prompt="Choose destination from list._x000a__x000a_In the odd occurance of an unlisted country, choose 'Unlisted contries' at the bottom of the dropdown list." sqref="E36:F36">
      <formula1>$N$32:$N$110</formula1>
    </dataValidation>
    <dataValidation type="date" allowBlank="1" showInputMessage="1" showErrorMessage="1" error="Date must be in 2017 and in the format:_x000a_DD-MM-YYYY or DD/M/YY_x000a__x000a_Note that if you use a US profile you may have_x000a_to swap DD and MM." promptTitle="Date" prompt="Date must be in 2017 and in the format:_x000a_DD-MM-YYYY or DD/M/YY_x000a__x000a_Note that if you use a US profile you may have_x000a_to swap DD and MM." sqref="F43:G44">
      <formula1>$R$27</formula1>
      <formula2>$R$28</formula2>
    </dataValidation>
    <dataValidation type="time" allowBlank="1" showInputMessage="1" showErrorMessage="1" errorTitle="Time" error="Must be entering in th eformat hh:mm. I.e. 21:30" promptTitle="Time" prompt="Insert time in the following way: hh:mm._x000a_I.e. 10:35_x000a_" sqref="K43:K44">
      <formula1>0</formula1>
      <formula2>0.999988425925926</formula2>
    </dataValidation>
    <dataValidation type="whole" showDropDown="1" showErrorMessage="1" errorTitle="Purpose:" promptTitle="Insert 2 digit purpose code" prompt="_x000a_I.e. 11 - research_x000a_       32 - General management and administration." sqref="E26:F26">
      <formula1>11</formula1>
      <formula2>60</formula2>
    </dataValidation>
    <dataValidation type="list" allowBlank="1" showInputMessage="1" showErrorMessage="1" promptTitle="Reimbursement" prompt="Choose reimbursement according to the regulations about_x000a_hourly/daily allowance (recommended),_x000a_according to submitted vouchers_x000a_or_x000a_None (if none of the above is wanted)_x000a__x000a_" sqref="E38:F38">
      <formula1>$R$34:$R$35</formula1>
    </dataValidation>
    <dataValidation type="list" allowBlank="1" showInputMessage="1" showErrorMessage="1" promptTitle="Department" prompt="Choose department" sqref="E15:F15">
      <formula1>$Q$26:$Q$37</formula1>
    </dataValidation>
  </dataValidations>
  <pageMargins left="0.78740157480314965" right="0.78740157480314965" top="0.98425196850393704" bottom="0.98425196850393704" header="0" footer="0"/>
  <pageSetup paperSize="9" scale="75" orientation="portrait" r:id="rId1"/>
  <headerFooter alignWithMargins="0">
    <oddHeader xml:space="preserve">&amp;LIT-Universitetet
Økonomi og personale
</oddHeader>
  </headerFooter>
  <picture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N67"/>
  <sheetViews>
    <sheetView showGridLines="0" topLeftCell="A16" workbookViewId="0">
      <selection activeCell="E20" sqref="E20"/>
    </sheetView>
  </sheetViews>
  <sheetFormatPr defaultColWidth="8.85546875" defaultRowHeight="12.75" x14ac:dyDescent="0.2"/>
  <cols>
    <col min="1" max="1" width="6.42578125" style="4" customWidth="1"/>
    <col min="2" max="2" width="10.42578125" style="4" bestFit="1" customWidth="1"/>
    <col min="3" max="3" width="9.42578125" style="4" customWidth="1"/>
    <col min="4" max="4" width="5.28515625" style="4" customWidth="1"/>
    <col min="5" max="5" width="4.42578125" style="4" customWidth="1"/>
    <col min="6" max="6" width="8.42578125" style="4" customWidth="1"/>
    <col min="7" max="7" width="8" style="4" customWidth="1"/>
    <col min="8" max="8" width="6.140625" style="4" customWidth="1"/>
    <col min="9" max="9" width="9.42578125" style="4" customWidth="1"/>
    <col min="10" max="10" width="0.28515625" style="4" customWidth="1"/>
    <col min="11" max="11" width="6.140625" style="4" customWidth="1"/>
    <col min="12" max="12" width="10.28515625" style="4" customWidth="1"/>
    <col min="13" max="16384" width="8.85546875" style="4"/>
  </cols>
  <sheetData>
    <row r="4" spans="1:14" x14ac:dyDescent="0.2">
      <c r="A4" s="20" t="s">
        <v>307</v>
      </c>
    </row>
    <row r="6" spans="1:14" x14ac:dyDescent="0.2">
      <c r="A6" s="20" t="s">
        <v>316</v>
      </c>
    </row>
    <row r="7" spans="1:14" x14ac:dyDescent="0.2">
      <c r="A7" s="20" t="s">
        <v>362</v>
      </c>
    </row>
    <row r="8" spans="1:14" x14ac:dyDescent="0.2">
      <c r="A8" s="20" t="s">
        <v>308</v>
      </c>
    </row>
    <row r="10" spans="1:14" ht="13.5" thickBot="1" x14ac:dyDescent="0.25"/>
    <row r="11" spans="1:14" ht="18" x14ac:dyDescent="0.25">
      <c r="A11" s="26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  <c r="N11" s="446"/>
    </row>
    <row r="12" spans="1:14" ht="3.75" customHeight="1" thickBot="1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4" ht="24" customHeight="1" thickBot="1" x14ac:dyDescent="0.45">
      <c r="A13" s="32" t="s">
        <v>145</v>
      </c>
      <c r="B13" s="30"/>
      <c r="C13" s="30"/>
      <c r="D13" s="30"/>
      <c r="E13" s="30"/>
      <c r="F13" s="30"/>
      <c r="G13" s="30"/>
      <c r="H13" s="33" t="str">
        <f>IF(Preface!E38=Preface!R34,"X","")</f>
        <v>X</v>
      </c>
      <c r="I13" s="539" t="s">
        <v>208</v>
      </c>
      <c r="J13" s="540"/>
      <c r="K13" s="34" t="str">
        <f>IF(Preface!E38=Preface!R35,"X","")</f>
        <v/>
      </c>
      <c r="L13" s="35" t="s">
        <v>352</v>
      </c>
    </row>
    <row r="14" spans="1:14" ht="13.5" thickBot="1" x14ac:dyDescent="0.25">
      <c r="A14" s="36" t="s">
        <v>331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4" ht="15" customHeight="1" thickBot="1" x14ac:dyDescent="0.25">
      <c r="A15" s="37" t="s">
        <v>146</v>
      </c>
      <c r="B15" s="27"/>
      <c r="C15" s="27"/>
      <c r="D15" s="28"/>
      <c r="E15" s="30"/>
      <c r="F15" s="30"/>
      <c r="G15" s="38" t="s">
        <v>59</v>
      </c>
      <c r="H15" s="39"/>
      <c r="I15" s="40">
        <f>Preface!J13</f>
        <v>0</v>
      </c>
      <c r="J15" s="41"/>
      <c r="K15" s="41"/>
      <c r="L15" s="42"/>
    </row>
    <row r="16" spans="1:14" ht="15" x14ac:dyDescent="0.2">
      <c r="A16" s="43">
        <f>Preface!E13</f>
        <v>0</v>
      </c>
      <c r="B16" s="30"/>
      <c r="C16" s="30"/>
      <c r="D16" s="31"/>
      <c r="E16" s="30"/>
      <c r="F16" s="403"/>
      <c r="G16" s="44"/>
      <c r="H16" s="30"/>
      <c r="I16" s="30"/>
      <c r="J16" s="30"/>
      <c r="K16" s="30"/>
      <c r="L16" s="48" t="s">
        <v>148</v>
      </c>
    </row>
    <row r="17" spans="1:13" ht="4.5" customHeight="1" thickBot="1" x14ac:dyDescent="0.25">
      <c r="A17" s="45"/>
      <c r="B17" s="46"/>
      <c r="C17" s="46"/>
      <c r="D17" s="47"/>
      <c r="E17" s="30"/>
      <c r="F17" s="30"/>
      <c r="G17" s="30"/>
      <c r="H17" s="30"/>
      <c r="I17" s="30"/>
      <c r="J17" s="30"/>
      <c r="K17" s="403"/>
      <c r="L17" s="48"/>
    </row>
    <row r="18" spans="1:13" ht="3.75" customHeight="1" x14ac:dyDescent="0.2">
      <c r="A18" s="29"/>
      <c r="B18" s="30"/>
      <c r="C18" s="30"/>
      <c r="D18" s="30"/>
      <c r="E18" s="30"/>
      <c r="F18" s="30"/>
      <c r="G18" s="44"/>
      <c r="H18" s="30"/>
      <c r="I18" s="30"/>
      <c r="J18" s="30"/>
      <c r="K18" s="30"/>
      <c r="L18" s="31"/>
    </row>
    <row r="19" spans="1:13" ht="3.75" customHeight="1" thickBot="1" x14ac:dyDescent="0.25">
      <c r="A19" s="29"/>
      <c r="B19" s="30"/>
      <c r="C19" s="30"/>
      <c r="D19" s="30"/>
      <c r="E19" s="30"/>
      <c r="F19" s="30"/>
      <c r="G19" s="30"/>
      <c r="H19" s="30"/>
      <c r="I19" s="49"/>
      <c r="J19" s="50"/>
      <c r="K19" s="50"/>
      <c r="L19" s="31"/>
    </row>
    <row r="20" spans="1:13" ht="19.5" customHeight="1" thickBot="1" x14ac:dyDescent="0.3">
      <c r="A20" s="51" t="s">
        <v>147</v>
      </c>
      <c r="B20" s="41"/>
      <c r="C20" s="41"/>
      <c r="D20" s="52">
        <f>Preface!E40</f>
        <v>0</v>
      </c>
      <c r="E20" s="41"/>
      <c r="F20" s="42"/>
      <c r="G20" s="30"/>
      <c r="H20" s="51" t="s">
        <v>131</v>
      </c>
      <c r="I20" s="41"/>
      <c r="J20" s="41"/>
      <c r="K20" s="525">
        <f>Preface!F43</f>
        <v>0</v>
      </c>
      <c r="L20" s="526"/>
    </row>
    <row r="21" spans="1:13" ht="6.75" customHeight="1" thickBot="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</row>
    <row r="22" spans="1:13" ht="19.5" customHeight="1" thickBot="1" x14ac:dyDescent="0.3">
      <c r="A22" s="51" t="s">
        <v>63</v>
      </c>
      <c r="B22" s="41"/>
      <c r="C22" s="52">
        <f>Preface!E41</f>
        <v>0</v>
      </c>
      <c r="D22" s="41"/>
      <c r="E22" s="41"/>
      <c r="F22" s="42"/>
      <c r="G22" s="30"/>
      <c r="H22" s="51" t="s">
        <v>132</v>
      </c>
      <c r="I22" s="41"/>
      <c r="J22" s="41"/>
      <c r="K22" s="525">
        <f>Preface!F44</f>
        <v>0</v>
      </c>
      <c r="L22" s="526"/>
    </row>
    <row r="23" spans="1:13" ht="12.75" customHeight="1" x14ac:dyDescent="0.25">
      <c r="A23" s="36" t="s">
        <v>306</v>
      </c>
      <c r="B23" s="30"/>
      <c r="C23" s="30"/>
      <c r="D23" s="30"/>
      <c r="E23" s="30"/>
      <c r="F23" s="30"/>
      <c r="G23" s="30"/>
      <c r="H23" s="53"/>
      <c r="I23" s="30"/>
      <c r="J23" s="30"/>
      <c r="K23" s="30"/>
      <c r="L23" s="31"/>
    </row>
    <row r="24" spans="1:13" ht="6.75" customHeight="1" x14ac:dyDescent="0.2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</row>
    <row r="25" spans="1:13" x14ac:dyDescent="0.2">
      <c r="A25" s="54" t="s">
        <v>216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1:13" ht="2.2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</row>
    <row r="27" spans="1:13" ht="22.5" customHeight="1" x14ac:dyDescent="0.4">
      <c r="A27" s="32" t="s">
        <v>50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spans="1:13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88" t="s">
        <v>322</v>
      </c>
    </row>
    <row r="29" spans="1:13" ht="15.75" x14ac:dyDescent="0.25">
      <c r="A29" s="55" t="s">
        <v>150</v>
      </c>
      <c r="B29" s="56"/>
      <c r="C29" s="56"/>
      <c r="D29" s="56"/>
      <c r="E29" s="56"/>
      <c r="F29" s="56"/>
      <c r="G29" s="56"/>
      <c r="H29" s="30"/>
      <c r="I29" s="44" t="s">
        <v>149</v>
      </c>
      <c r="J29" s="30"/>
      <c r="K29" s="523"/>
      <c r="L29" s="524"/>
      <c r="M29" s="388" t="s">
        <v>326</v>
      </c>
    </row>
    <row r="30" spans="1:13" ht="5.25" customHeight="1" x14ac:dyDescent="0.2">
      <c r="A30" s="29"/>
      <c r="B30" s="30"/>
      <c r="C30" s="30"/>
      <c r="D30" s="30"/>
      <c r="E30" s="30"/>
      <c r="F30" s="30"/>
      <c r="G30" s="30"/>
      <c r="H30" s="30"/>
      <c r="I30" s="57"/>
      <c r="J30" s="30"/>
      <c r="K30" s="30"/>
      <c r="L30" s="31"/>
    </row>
    <row r="31" spans="1:13" ht="16.5" thickBot="1" x14ac:dyDescent="0.3">
      <c r="A31" s="55" t="s">
        <v>151</v>
      </c>
      <c r="B31" s="56"/>
      <c r="C31" s="49" t="s">
        <v>152</v>
      </c>
      <c r="D31" s="30"/>
      <c r="E31" s="533"/>
      <c r="F31" s="534"/>
      <c r="G31" s="534"/>
      <c r="H31" s="534"/>
      <c r="I31" s="44" t="s">
        <v>149</v>
      </c>
      <c r="J31" s="30"/>
      <c r="K31" s="523"/>
      <c r="L31" s="524"/>
    </row>
    <row r="32" spans="1:13" ht="4.5" customHeight="1" x14ac:dyDescent="0.2">
      <c r="A32" s="29"/>
      <c r="B32" s="30"/>
      <c r="C32" s="30"/>
      <c r="D32" s="30"/>
      <c r="E32" s="30"/>
      <c r="F32" s="30"/>
      <c r="G32" s="30"/>
      <c r="H32" s="30"/>
      <c r="I32" s="57"/>
      <c r="J32" s="30"/>
      <c r="K32" s="30"/>
      <c r="L32" s="31"/>
    </row>
    <row r="33" spans="1:14" ht="16.5" thickBot="1" x14ac:dyDescent="0.3">
      <c r="A33" s="55" t="s">
        <v>151</v>
      </c>
      <c r="B33" s="56"/>
      <c r="C33" s="49" t="s">
        <v>152</v>
      </c>
      <c r="D33" s="30"/>
      <c r="E33" s="533"/>
      <c r="F33" s="534"/>
      <c r="G33" s="534"/>
      <c r="H33" s="534"/>
      <c r="I33" s="44" t="s">
        <v>149</v>
      </c>
      <c r="J33" s="30"/>
      <c r="K33" s="523"/>
      <c r="L33" s="524"/>
    </row>
    <row r="34" spans="1:14" ht="5.25" customHeight="1" x14ac:dyDescent="0.2">
      <c r="A34" s="29"/>
      <c r="B34" s="30"/>
      <c r="C34" s="30"/>
      <c r="D34" s="30"/>
      <c r="E34" s="30"/>
      <c r="F34" s="30"/>
      <c r="G34" s="30"/>
      <c r="H34" s="30"/>
      <c r="I34" s="57"/>
      <c r="J34" s="30"/>
      <c r="K34" s="30"/>
      <c r="L34" s="31"/>
    </row>
    <row r="35" spans="1:14" ht="15.75" x14ac:dyDescent="0.25">
      <c r="A35" s="55" t="s">
        <v>214</v>
      </c>
      <c r="B35" s="56"/>
      <c r="C35" s="56"/>
      <c r="D35" s="56"/>
      <c r="E35" s="56"/>
      <c r="F35" s="56"/>
      <c r="G35" s="56"/>
      <c r="H35" s="30"/>
      <c r="I35" s="44" t="s">
        <v>149</v>
      </c>
      <c r="J35" s="30"/>
      <c r="K35" s="523"/>
      <c r="L35" s="524"/>
    </row>
    <row r="36" spans="1:14" ht="5.25" customHeight="1" x14ac:dyDescent="0.25">
      <c r="A36" s="55"/>
      <c r="B36" s="56"/>
      <c r="C36" s="56"/>
      <c r="D36" s="56"/>
      <c r="E36" s="56"/>
      <c r="F36" s="56"/>
      <c r="G36" s="56"/>
      <c r="H36" s="30"/>
      <c r="I36" s="44"/>
      <c r="J36" s="30"/>
      <c r="K36" s="30"/>
      <c r="L36" s="31"/>
    </row>
    <row r="37" spans="1:14" ht="15.75" x14ac:dyDescent="0.25">
      <c r="A37" s="55" t="s">
        <v>153</v>
      </c>
      <c r="B37" s="56"/>
      <c r="C37" s="56"/>
      <c r="D37" s="56"/>
      <c r="E37" s="71"/>
      <c r="F37" s="44" t="s">
        <v>154</v>
      </c>
      <c r="G37" s="72">
        <f>Preface!R40</f>
        <v>0</v>
      </c>
      <c r="H37" s="53" t="s">
        <v>51</v>
      </c>
      <c r="I37" s="44" t="s">
        <v>149</v>
      </c>
      <c r="J37" s="30"/>
      <c r="K37" s="527">
        <f>E37*G37</f>
        <v>0</v>
      </c>
      <c r="L37" s="528"/>
      <c r="M37" s="25" t="s">
        <v>343</v>
      </c>
    </row>
    <row r="38" spans="1:14" ht="4.5" customHeight="1" x14ac:dyDescent="0.2">
      <c r="A38" s="29"/>
      <c r="B38" s="30"/>
      <c r="C38" s="30"/>
      <c r="D38" s="30"/>
      <c r="E38" s="30"/>
      <c r="F38" s="30"/>
      <c r="G38" s="30"/>
      <c r="H38" s="30"/>
      <c r="I38" s="57"/>
      <c r="J38" s="30"/>
      <c r="K38" s="30"/>
      <c r="L38" s="31"/>
    </row>
    <row r="39" spans="1:14" ht="15.75" x14ac:dyDescent="0.25">
      <c r="A39" s="55" t="s">
        <v>155</v>
      </c>
      <c r="B39" s="56"/>
      <c r="C39" s="56"/>
      <c r="D39" s="71"/>
      <c r="E39" s="44" t="s">
        <v>154</v>
      </c>
      <c r="F39" s="53"/>
      <c r="G39" s="71"/>
      <c r="H39" s="53" t="s">
        <v>51</v>
      </c>
      <c r="I39" s="44" t="s">
        <v>149</v>
      </c>
      <c r="J39" s="30"/>
      <c r="K39" s="527">
        <f>D39*G39</f>
        <v>0</v>
      </c>
      <c r="L39" s="528"/>
      <c r="M39" s="24"/>
    </row>
    <row r="40" spans="1:14" ht="6" customHeight="1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/>
    </row>
    <row r="41" spans="1:14" ht="14.25" customHeight="1" thickBot="1" x14ac:dyDescent="0.3">
      <c r="A41" s="29"/>
      <c r="B41" s="30"/>
      <c r="C41" s="30"/>
      <c r="D41" s="30"/>
      <c r="E41" s="30"/>
      <c r="F41" s="30"/>
      <c r="G41" s="53" t="s">
        <v>157</v>
      </c>
      <c r="H41" s="30"/>
      <c r="I41" s="46"/>
      <c r="J41" s="46"/>
      <c r="K41" s="537">
        <f>K29+K31+K33+K35+K37+K39</f>
        <v>0</v>
      </c>
      <c r="L41" s="538"/>
    </row>
    <row r="42" spans="1:14" ht="8.25" customHeight="1" x14ac:dyDescent="0.2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1:14" ht="16.5" thickBot="1" x14ac:dyDescent="0.3">
      <c r="A43" s="55" t="s">
        <v>305</v>
      </c>
      <c r="B43" s="30"/>
      <c r="C43" s="30"/>
      <c r="D43" s="30"/>
      <c r="E43" s="30"/>
      <c r="F43" s="30"/>
      <c r="G43" s="58" t="s">
        <v>156</v>
      </c>
      <c r="H43" s="30"/>
      <c r="I43" s="521"/>
      <c r="J43" s="521"/>
      <c r="K43" s="521"/>
      <c r="L43" s="532"/>
      <c r="M43" s="25" t="s">
        <v>310</v>
      </c>
      <c r="N43" s="25"/>
    </row>
    <row r="44" spans="1:14" ht="6" customHeight="1" x14ac:dyDescent="0.2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25"/>
    </row>
    <row r="45" spans="1:14" ht="14.25" customHeight="1" thickBot="1" x14ac:dyDescent="0.25">
      <c r="A45" s="59" t="s">
        <v>158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/>
      <c r="M45" s="25" t="s">
        <v>341</v>
      </c>
    </row>
    <row r="46" spans="1:14" ht="15" customHeight="1" thickBot="1" x14ac:dyDescent="0.25">
      <c r="A46" s="60">
        <f>IF(D46=5560,2,IF(AND(D46&gt;=8000,D46&lt;=8999),3,1))</f>
        <v>1</v>
      </c>
      <c r="B46" s="61">
        <v>615002</v>
      </c>
      <c r="C46" s="62" t="str">
        <f>Preface!E24</f>
        <v>Drill down to the unit</v>
      </c>
      <c r="D46" s="535">
        <f>Preface!I24</f>
        <v>0</v>
      </c>
      <c r="E46" s="536"/>
      <c r="F46" s="41">
        <f>Preface!E26</f>
        <v>0</v>
      </c>
      <c r="G46" s="60">
        <f>Preface!I26</f>
        <v>0</v>
      </c>
      <c r="H46" s="30"/>
      <c r="I46" s="30"/>
      <c r="J46" s="30"/>
      <c r="K46" s="30"/>
      <c r="L46" s="31"/>
    </row>
    <row r="47" spans="1:14" ht="3" customHeight="1" x14ac:dyDescent="0.2">
      <c r="A47" s="36"/>
      <c r="B47" s="50"/>
      <c r="C47" s="50"/>
      <c r="D47" s="50"/>
      <c r="E47" s="50"/>
      <c r="F47" s="50"/>
      <c r="G47" s="50"/>
      <c r="H47" s="30"/>
      <c r="I47" s="30"/>
      <c r="J47" s="30"/>
      <c r="K47" s="30"/>
      <c r="L47" s="31"/>
    </row>
    <row r="48" spans="1:14" ht="13.5" thickBot="1" x14ac:dyDescent="0.25">
      <c r="A48" s="63"/>
      <c r="B48" s="30"/>
      <c r="C48" s="30"/>
      <c r="D48" s="30"/>
      <c r="E48" s="30"/>
      <c r="F48" s="30"/>
      <c r="G48" s="30"/>
      <c r="H48" s="412" t="s">
        <v>159</v>
      </c>
      <c r="I48" s="30"/>
      <c r="J48" s="30"/>
      <c r="K48" s="412" t="s">
        <v>160</v>
      </c>
      <c r="L48" s="31"/>
    </row>
    <row r="49" spans="1:13" ht="13.5" thickBot="1" x14ac:dyDescent="0.25">
      <c r="A49" s="54" t="s">
        <v>311</v>
      </c>
      <c r="B49" s="30"/>
      <c r="C49" s="30"/>
      <c r="D49" s="30"/>
      <c r="E49" s="30"/>
      <c r="F49" s="30"/>
      <c r="G49" s="30"/>
      <c r="H49" s="73"/>
      <c r="I49" s="30"/>
      <c r="J49" s="21"/>
      <c r="K49" s="396"/>
      <c r="L49" s="31"/>
    </row>
    <row r="50" spans="1:13" ht="6.75" customHeight="1" x14ac:dyDescent="0.25">
      <c r="A50" s="64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/>
    </row>
    <row r="51" spans="1:13" x14ac:dyDescent="0.2">
      <c r="A51" s="29"/>
      <c r="B51" s="529"/>
      <c r="C51" s="530"/>
      <c r="D51" s="30"/>
      <c r="E51" s="30"/>
      <c r="F51" s="30"/>
      <c r="G51" s="30"/>
      <c r="H51" s="74"/>
      <c r="I51" s="74"/>
      <c r="J51" s="74"/>
      <c r="K51" s="74"/>
      <c r="L51" s="258"/>
    </row>
    <row r="52" spans="1:13" ht="13.5" thickBot="1" x14ac:dyDescent="0.25">
      <c r="A52" s="54" t="s">
        <v>108</v>
      </c>
      <c r="B52" s="522"/>
      <c r="C52" s="522"/>
      <c r="D52" s="531" t="s">
        <v>161</v>
      </c>
      <c r="E52" s="531"/>
      <c r="F52" s="531"/>
      <c r="G52" s="531"/>
      <c r="H52" s="202"/>
      <c r="I52" s="202"/>
      <c r="J52" s="202"/>
      <c r="K52" s="202"/>
      <c r="L52" s="259"/>
    </row>
    <row r="53" spans="1:13" ht="7.5" customHeight="1" x14ac:dyDescent="0.2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7"/>
    </row>
    <row r="54" spans="1:13" ht="4.5" customHeight="1" x14ac:dyDescent="0.2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/>
    </row>
    <row r="55" spans="1:13" x14ac:dyDescent="0.2">
      <c r="A55" s="393" t="s">
        <v>329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/>
      <c r="M55" s="386" t="s">
        <v>328</v>
      </c>
    </row>
    <row r="56" spans="1:13" x14ac:dyDescent="0.2">
      <c r="A56" s="393" t="s">
        <v>330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/>
      <c r="M56" s="386" t="s">
        <v>327</v>
      </c>
    </row>
    <row r="57" spans="1:13" x14ac:dyDescent="0.2">
      <c r="A57" s="59" t="s">
        <v>303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/>
    </row>
    <row r="58" spans="1:13" ht="3.75" customHeight="1" x14ac:dyDescent="0.2">
      <c r="A58" s="59"/>
      <c r="B58" s="50"/>
      <c r="C58" s="50"/>
      <c r="D58" s="50"/>
      <c r="E58" s="50"/>
      <c r="F58" s="50"/>
      <c r="G58" s="50"/>
      <c r="H58" s="30"/>
      <c r="I58" s="30"/>
      <c r="J58" s="30"/>
      <c r="K58" s="30"/>
      <c r="L58" s="31"/>
    </row>
    <row r="59" spans="1:13" x14ac:dyDescent="0.2">
      <c r="A59" s="29"/>
      <c r="B59" s="529"/>
      <c r="C59" s="530"/>
      <c r="D59" s="30"/>
      <c r="E59" s="30"/>
      <c r="F59" s="30"/>
      <c r="G59" s="30"/>
      <c r="H59" s="74"/>
      <c r="I59" s="74"/>
      <c r="J59" s="74"/>
      <c r="K59" s="74"/>
      <c r="L59" s="258"/>
    </row>
    <row r="60" spans="1:13" ht="13.5" thickBot="1" x14ac:dyDescent="0.25">
      <c r="A60" s="54" t="s">
        <v>108</v>
      </c>
      <c r="B60" s="522"/>
      <c r="C60" s="522"/>
      <c r="D60" s="531" t="s">
        <v>302</v>
      </c>
      <c r="E60" s="531"/>
      <c r="F60" s="531"/>
      <c r="G60" s="531"/>
      <c r="H60" s="202"/>
      <c r="I60" s="202"/>
      <c r="J60" s="202"/>
      <c r="K60" s="202"/>
      <c r="L60" s="259"/>
    </row>
    <row r="61" spans="1:13" ht="2.25" customHeight="1" x14ac:dyDescent="0.25">
      <c r="A61" s="64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/>
    </row>
    <row r="62" spans="1:13" ht="6.75" customHeight="1" x14ac:dyDescent="0.2">
      <c r="A62" s="68"/>
      <c r="B62" s="69"/>
      <c r="C62" s="69"/>
      <c r="D62" s="69"/>
      <c r="E62" s="69"/>
      <c r="F62" s="69"/>
      <c r="G62" s="69"/>
      <c r="H62" s="66"/>
      <c r="I62" s="66"/>
      <c r="J62" s="66"/>
      <c r="K62" s="66"/>
      <c r="L62" s="67"/>
    </row>
    <row r="63" spans="1:13" ht="17.25" customHeight="1" thickBot="1" x14ac:dyDescent="0.3">
      <c r="A63" s="59" t="s">
        <v>162</v>
      </c>
      <c r="B63" s="30"/>
      <c r="C63" s="30"/>
      <c r="D63" s="412"/>
      <c r="E63" s="412"/>
      <c r="F63" s="412"/>
      <c r="G63" s="412"/>
      <c r="H63" s="521"/>
      <c r="I63" s="522"/>
      <c r="J63" s="522"/>
      <c r="K63" s="522"/>
      <c r="L63" s="70"/>
    </row>
    <row r="64" spans="1:13" ht="3.75" customHeight="1" x14ac:dyDescent="0.2">
      <c r="A64" s="29"/>
      <c r="B64" s="30"/>
      <c r="C64" s="30"/>
      <c r="D64" s="412"/>
      <c r="E64" s="412"/>
      <c r="F64" s="412"/>
      <c r="G64" s="412"/>
      <c r="H64" s="30"/>
      <c r="I64" s="30"/>
      <c r="J64" s="30"/>
      <c r="K64" s="30"/>
      <c r="L64" s="31"/>
    </row>
    <row r="65" spans="1:12" ht="7.5" customHeight="1" x14ac:dyDescent="0.2">
      <c r="A65" s="29"/>
      <c r="B65" s="384"/>
      <c r="C65" s="384"/>
      <c r="D65" s="30"/>
      <c r="E65" s="30"/>
      <c r="F65" s="30"/>
      <c r="G65" s="30"/>
      <c r="H65" s="74"/>
      <c r="I65" s="74"/>
      <c r="J65" s="74"/>
      <c r="K65" s="74"/>
      <c r="L65" s="258"/>
    </row>
    <row r="66" spans="1:12" ht="13.5" thickBot="1" x14ac:dyDescent="0.25">
      <c r="A66" s="54" t="s">
        <v>108</v>
      </c>
      <c r="B66" s="385"/>
      <c r="C66" s="385"/>
      <c r="D66" s="412"/>
      <c r="E66" s="412"/>
      <c r="F66" s="412" t="s">
        <v>215</v>
      </c>
      <c r="G66" s="412"/>
      <c r="H66" s="202"/>
      <c r="I66" s="202"/>
      <c r="J66" s="202"/>
      <c r="K66" s="202"/>
      <c r="L66" s="259"/>
    </row>
    <row r="67" spans="1:12" ht="4.5" customHeight="1" thickBot="1" x14ac:dyDescent="0.25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7"/>
    </row>
  </sheetData>
  <sheetProtection algorithmName="SHA-512" hashValue="bN0kuU88RPy3LKDaroJpohMdDb25AaRnuyzGEPIPvPFYoeuOQQhLb2A/EUiKDCmGB49adJHg7kyi+Wap6qLyJw==" saltValue="refaCeax4ToKLzcOZyKdxA==" spinCount="100000" sheet="1" objects="1" scenarios="1"/>
  <mergeCells count="19">
    <mergeCell ref="K20:L20"/>
    <mergeCell ref="K41:L41"/>
    <mergeCell ref="E33:H33"/>
    <mergeCell ref="I13:J13"/>
    <mergeCell ref="B59:C60"/>
    <mergeCell ref="D60:G60"/>
    <mergeCell ref="H63:K63"/>
    <mergeCell ref="K29:L29"/>
    <mergeCell ref="K22:L22"/>
    <mergeCell ref="K37:L37"/>
    <mergeCell ref="B51:C52"/>
    <mergeCell ref="D52:G52"/>
    <mergeCell ref="I43:L43"/>
    <mergeCell ref="K35:L35"/>
    <mergeCell ref="K33:L33"/>
    <mergeCell ref="E31:H31"/>
    <mergeCell ref="K39:L39"/>
    <mergeCell ref="D46:E46"/>
    <mergeCell ref="K31:L31"/>
  </mergeCells>
  <phoneticPr fontId="0" type="noConversion"/>
  <dataValidations count="1">
    <dataValidation allowBlank="1" showInputMessage="1" showErrorMessage="1" promptTitle="Other expenses" prompt="I.e. Visa,_x000a_       Conference fee" sqref="E31:H31 E33:H33"/>
  </dataValidations>
  <pageMargins left="0.74803149606299213" right="0.74803149606299213" top="0.76" bottom="0.62" header="0.51181102362204722" footer="0.51181102362204722"/>
  <pageSetup paperSize="9" scale="99" orientation="portrait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433"/>
  <sheetViews>
    <sheetView showGridLines="0" zoomScaleSheetLayoutView="55" workbookViewId="0">
      <selection activeCell="L12" sqref="L12"/>
    </sheetView>
  </sheetViews>
  <sheetFormatPr defaultColWidth="8.85546875" defaultRowHeight="18.75" customHeight="1" x14ac:dyDescent="0.2"/>
  <cols>
    <col min="1" max="1" width="11.140625" style="4" customWidth="1"/>
    <col min="2" max="2" width="9.140625" style="4" customWidth="1"/>
    <col min="3" max="3" width="10.42578125" style="4" customWidth="1"/>
    <col min="4" max="4" width="0.7109375" style="4" customWidth="1"/>
    <col min="5" max="5" width="9.28515625" style="4" bestFit="1" customWidth="1"/>
    <col min="6" max="6" width="10" style="4" customWidth="1"/>
    <col min="7" max="7" width="10.28515625" style="4" customWidth="1"/>
    <col min="8" max="8" width="6.140625" style="4" customWidth="1"/>
    <col min="9" max="9" width="10.140625" style="4" customWidth="1"/>
    <col min="10" max="10" width="5.42578125" style="108" customWidth="1"/>
    <col min="11" max="11" width="5.42578125" style="4" customWidth="1"/>
    <col min="12" max="12" width="9.7109375" style="4" customWidth="1"/>
    <col min="13" max="13" width="5.42578125" style="21" customWidth="1"/>
    <col min="14" max="14" width="9.28515625" style="76" bestFit="1" customWidth="1"/>
    <col min="15" max="15" width="10" style="76" customWidth="1"/>
    <col min="16" max="16" width="13" style="76" customWidth="1"/>
    <col min="17" max="17" width="12.140625" style="76" customWidth="1"/>
    <col min="18" max="18" width="17.42578125" style="76" bestFit="1" customWidth="1"/>
    <col min="19" max="19" width="8.85546875" style="76"/>
    <col min="20" max="20" width="10.42578125" style="19" bestFit="1" customWidth="1"/>
    <col min="21" max="21" width="3.42578125" style="19" customWidth="1"/>
    <col min="22" max="23" width="8.85546875" style="19"/>
    <col min="24" max="24" width="19.42578125" style="19" bestFit="1" customWidth="1"/>
    <col min="25" max="25" width="8.85546875" style="19"/>
    <col min="26" max="27" width="8.85546875" style="76"/>
    <col min="28" max="16384" width="8.85546875" style="23"/>
  </cols>
  <sheetData>
    <row r="1" spans="1:25" s="4" customFormat="1" ht="12.75" x14ac:dyDescent="0.2">
      <c r="T1" s="17"/>
      <c r="U1" s="17"/>
      <c r="V1" s="17"/>
      <c r="W1" s="17"/>
      <c r="X1" s="17"/>
      <c r="Y1" s="17"/>
    </row>
    <row r="2" spans="1:25" s="4" customFormat="1" ht="23.25" x14ac:dyDescent="0.35">
      <c r="A2" s="495"/>
      <c r="B2" s="495"/>
      <c r="C2" s="495"/>
      <c r="D2" s="495"/>
      <c r="E2" s="495"/>
      <c r="F2" s="495"/>
      <c r="G2" s="495"/>
      <c r="H2" s="495"/>
      <c r="T2" s="17"/>
      <c r="U2" s="17"/>
      <c r="V2" s="17"/>
      <c r="W2" s="17"/>
      <c r="X2" s="17"/>
      <c r="Y2" s="17"/>
    </row>
    <row r="3" spans="1:25" s="4" customFormat="1" ht="12.75" x14ac:dyDescent="0.2">
      <c r="A3" s="388" t="s">
        <v>367</v>
      </c>
      <c r="T3" s="17"/>
      <c r="U3" s="17"/>
      <c r="V3" s="17"/>
      <c r="W3" s="17"/>
      <c r="X3" s="17"/>
      <c r="Y3" s="17"/>
    </row>
    <row r="4" spans="1:25" s="4" customFormat="1" ht="12.75" x14ac:dyDescent="0.2">
      <c r="A4" s="20" t="s">
        <v>339</v>
      </c>
      <c r="T4" s="17"/>
      <c r="U4" s="17"/>
      <c r="V4" s="17"/>
      <c r="W4" s="17"/>
      <c r="X4" s="17"/>
      <c r="Y4" s="17"/>
    </row>
    <row r="5" spans="1:25" s="4" customFormat="1" ht="13.5" thickBot="1" x14ac:dyDescent="0.25">
      <c r="T5" s="17"/>
      <c r="U5" s="17"/>
      <c r="V5" s="17"/>
      <c r="W5" s="17"/>
      <c r="X5" s="17"/>
      <c r="Y5" s="17"/>
    </row>
    <row r="6" spans="1:25" ht="17.25" customHeight="1" x14ac:dyDescent="0.25">
      <c r="A6" s="109" t="s">
        <v>57</v>
      </c>
      <c r="B6" s="555">
        <f>Preface!E13</f>
        <v>0</v>
      </c>
      <c r="C6" s="555"/>
      <c r="D6" s="555"/>
      <c r="E6" s="588"/>
      <c r="F6" s="110" t="s">
        <v>59</v>
      </c>
      <c r="G6" s="111"/>
      <c r="H6" s="553">
        <f>Preface!J13</f>
        <v>0</v>
      </c>
      <c r="I6" s="552"/>
      <c r="J6" s="552"/>
      <c r="K6" s="552"/>
      <c r="L6" s="112"/>
      <c r="N6" s="75"/>
      <c r="T6" s="381"/>
    </row>
    <row r="7" spans="1:25" ht="17.25" customHeight="1" x14ac:dyDescent="0.25">
      <c r="A7" s="29" t="s">
        <v>58</v>
      </c>
      <c r="B7" s="589" t="str">
        <f>+Preface!E15</f>
        <v>Drill down to department</v>
      </c>
      <c r="C7" s="589"/>
      <c r="D7" s="589"/>
      <c r="E7" s="590"/>
      <c r="F7" s="30" t="s">
        <v>99</v>
      </c>
      <c r="G7" s="402"/>
      <c r="H7" s="402" t="s">
        <v>49</v>
      </c>
      <c r="I7" s="402"/>
      <c r="J7" s="402"/>
      <c r="K7" s="402"/>
      <c r="L7" s="31"/>
      <c r="N7" s="75"/>
      <c r="T7" s="381"/>
    </row>
    <row r="8" spans="1:25" ht="17.25" customHeight="1" thickBot="1" x14ac:dyDescent="0.25">
      <c r="A8" s="113"/>
      <c r="B8" s="114"/>
      <c r="C8" s="115"/>
      <c r="D8" s="115"/>
      <c r="E8" s="116"/>
      <c r="F8" s="117"/>
      <c r="G8" s="554"/>
      <c r="H8" s="554"/>
      <c r="I8" s="117"/>
      <c r="J8" s="118"/>
      <c r="K8" s="117"/>
      <c r="L8" s="119"/>
      <c r="N8" s="77"/>
      <c r="T8" s="381"/>
    </row>
    <row r="9" spans="1:25" ht="17.25" customHeight="1" x14ac:dyDescent="0.2">
      <c r="A9" s="120" t="s">
        <v>35</v>
      </c>
      <c r="B9" s="121" t="str">
        <f>Preface!E36</f>
        <v>Drill down to the destination</v>
      </c>
      <c r="C9" s="122"/>
      <c r="D9" s="122"/>
      <c r="E9" s="122"/>
      <c r="F9" s="27"/>
      <c r="G9" s="27"/>
      <c r="H9" s="555"/>
      <c r="I9" s="555"/>
      <c r="J9" s="555"/>
      <c r="K9" s="555"/>
      <c r="L9" s="556"/>
      <c r="M9" s="387" t="s">
        <v>334</v>
      </c>
      <c r="N9" s="78"/>
      <c r="T9" s="381"/>
    </row>
    <row r="10" spans="1:25" ht="18" customHeight="1" x14ac:dyDescent="0.2">
      <c r="A10" s="113" t="s">
        <v>100</v>
      </c>
      <c r="B10" s="117"/>
      <c r="C10" s="117"/>
      <c r="D10" s="117"/>
      <c r="E10" s="123" t="s">
        <v>101</v>
      </c>
      <c r="F10" s="124" t="s">
        <v>62</v>
      </c>
      <c r="G10" s="554">
        <f>+Preface!E40</f>
        <v>0</v>
      </c>
      <c r="H10" s="554"/>
      <c r="I10" s="554"/>
      <c r="J10" s="554"/>
      <c r="K10" s="554"/>
      <c r="L10" s="562"/>
      <c r="M10" s="387" t="s">
        <v>333</v>
      </c>
      <c r="N10" s="78"/>
      <c r="T10" s="381"/>
    </row>
    <row r="11" spans="1:25" ht="18" customHeight="1" x14ac:dyDescent="0.2">
      <c r="A11" s="29" t="s">
        <v>102</v>
      </c>
      <c r="B11" s="30"/>
      <c r="C11" s="189"/>
      <c r="D11" s="125"/>
      <c r="E11" s="126">
        <f>IF(B$18&gt;=28,+C11*(Preface!R$40/100*15*0.75),+C11*(Preface!R$40/100*15))</f>
        <v>0</v>
      </c>
      <c r="F11" s="66" t="s">
        <v>63</v>
      </c>
      <c r="G11" s="559">
        <f>+Preface!E41</f>
        <v>0</v>
      </c>
      <c r="H11" s="559"/>
      <c r="I11" s="560"/>
      <c r="J11" s="560"/>
      <c r="K11" s="559"/>
      <c r="L11" s="561"/>
      <c r="M11" s="79"/>
      <c r="T11" s="381"/>
    </row>
    <row r="12" spans="1:25" ht="18.75" customHeight="1" x14ac:dyDescent="0.2">
      <c r="A12" s="29" t="s">
        <v>103</v>
      </c>
      <c r="B12" s="30"/>
      <c r="C12" s="189"/>
      <c r="D12" s="125"/>
      <c r="E12" s="126">
        <f>IF(B$18&gt;=28,+C12*(Preface!R$40/100*30*0.75),+C12*(Preface!R$40/100*30))</f>
        <v>0</v>
      </c>
      <c r="F12" s="57" t="s">
        <v>298</v>
      </c>
      <c r="G12" s="30"/>
      <c r="H12" s="30" t="s">
        <v>108</v>
      </c>
      <c r="I12" s="190">
        <f>Preface!F43</f>
        <v>0</v>
      </c>
      <c r="J12" s="127"/>
      <c r="K12" s="128" t="s">
        <v>66</v>
      </c>
      <c r="L12" s="191">
        <v>0</v>
      </c>
      <c r="M12" s="380" t="s">
        <v>314</v>
      </c>
      <c r="T12" s="381"/>
    </row>
    <row r="13" spans="1:25" ht="18.75" customHeight="1" x14ac:dyDescent="0.25">
      <c r="A13" s="29" t="s">
        <v>104</v>
      </c>
      <c r="B13" s="57"/>
      <c r="C13" s="189"/>
      <c r="D13" s="125"/>
      <c r="E13" s="126">
        <f>IF(B$18&gt;=28,+C13*(Preface!R$40/100*30*0.75),+C13*(Preface!R$40/100*30))</f>
        <v>0</v>
      </c>
      <c r="F13" s="57" t="s">
        <v>299</v>
      </c>
      <c r="G13" s="30"/>
      <c r="H13" s="129" t="s">
        <v>108</v>
      </c>
      <c r="I13" s="190">
        <f>Preface!F44</f>
        <v>0</v>
      </c>
      <c r="J13" s="130"/>
      <c r="K13" s="131" t="s">
        <v>66</v>
      </c>
      <c r="L13" s="191">
        <v>0</v>
      </c>
      <c r="M13" s="380" t="s">
        <v>315</v>
      </c>
      <c r="N13" s="81"/>
      <c r="O13" s="82"/>
      <c r="P13" s="82"/>
      <c r="Q13" s="83"/>
      <c r="R13" s="82"/>
      <c r="S13" s="84"/>
      <c r="T13" s="381"/>
    </row>
    <row r="14" spans="1:25" ht="7.5" customHeight="1" x14ac:dyDescent="0.25">
      <c r="A14" s="29"/>
      <c r="B14" s="57"/>
      <c r="C14" s="132"/>
      <c r="D14" s="125"/>
      <c r="E14" s="133"/>
      <c r="F14" s="30"/>
      <c r="G14" s="30"/>
      <c r="H14" s="30"/>
      <c r="I14" s="134"/>
      <c r="J14" s="134"/>
      <c r="K14" s="128"/>
      <c r="L14" s="135"/>
      <c r="M14" s="80"/>
      <c r="N14" s="81"/>
      <c r="O14" s="82"/>
      <c r="P14" s="82"/>
      <c r="Q14" s="83"/>
      <c r="R14" s="82"/>
      <c r="S14" s="84"/>
      <c r="T14" s="381"/>
    </row>
    <row r="15" spans="1:25" ht="18.75" customHeight="1" x14ac:dyDescent="0.25">
      <c r="A15" s="29" t="s">
        <v>105</v>
      </c>
      <c r="B15" s="57"/>
      <c r="C15" s="189"/>
      <c r="D15" s="125"/>
      <c r="E15" s="126"/>
      <c r="F15" s="30"/>
      <c r="G15" s="30"/>
      <c r="H15" s="30"/>
      <c r="I15" s="134"/>
      <c r="J15" s="134"/>
      <c r="K15" s="128"/>
      <c r="L15" s="135"/>
      <c r="M15" s="380" t="s">
        <v>318</v>
      </c>
      <c r="N15" s="81"/>
      <c r="O15" s="82"/>
      <c r="P15" s="82"/>
      <c r="Q15" s="83"/>
      <c r="R15" s="82"/>
      <c r="S15" s="84"/>
      <c r="T15" s="381"/>
    </row>
    <row r="16" spans="1:25" ht="18.75" customHeight="1" x14ac:dyDescent="0.25">
      <c r="A16" s="65" t="s">
        <v>106</v>
      </c>
      <c r="B16" s="136"/>
      <c r="C16" s="137"/>
      <c r="D16" s="137"/>
      <c r="E16" s="126">
        <f>IF(A17=Preface!R34,SUM(E11:E13)+E15,0)</f>
        <v>0</v>
      </c>
      <c r="F16" s="138" t="s">
        <v>107</v>
      </c>
      <c r="G16" s="66"/>
      <c r="H16" s="66" t="s">
        <v>109</v>
      </c>
      <c r="I16" s="139">
        <f>+B18</f>
        <v>0</v>
      </c>
      <c r="J16" s="139"/>
      <c r="K16" s="66" t="s">
        <v>110</v>
      </c>
      <c r="L16" s="140">
        <f>+B19</f>
        <v>0</v>
      </c>
      <c r="M16" s="387" t="s">
        <v>317</v>
      </c>
      <c r="N16" s="81"/>
      <c r="O16" s="86"/>
      <c r="P16" s="87"/>
      <c r="Q16" s="83"/>
      <c r="R16" s="88"/>
      <c r="S16" s="89"/>
      <c r="T16" s="381"/>
    </row>
    <row r="17" spans="1:27" ht="18.75" customHeight="1" x14ac:dyDescent="0.25">
      <c r="A17" s="591" t="str">
        <f>+Preface!R37</f>
        <v>Daily allowance</v>
      </c>
      <c r="B17" s="592"/>
      <c r="C17" s="592"/>
      <c r="D17" s="141"/>
      <c r="E17" s="142" t="s">
        <v>120</v>
      </c>
      <c r="F17" s="30"/>
      <c r="G17" s="30"/>
      <c r="H17" s="30"/>
      <c r="I17" s="30"/>
      <c r="J17" s="143"/>
      <c r="K17" s="30"/>
      <c r="L17" s="31"/>
      <c r="N17" s="81"/>
      <c r="O17" s="87"/>
      <c r="P17" s="87"/>
      <c r="Q17" s="89"/>
      <c r="R17" s="89"/>
      <c r="S17" s="89"/>
      <c r="T17" s="381"/>
    </row>
    <row r="18" spans="1:27" ht="18.75" customHeight="1" x14ac:dyDescent="0.2">
      <c r="A18" s="29" t="s">
        <v>109</v>
      </c>
      <c r="B18" s="143">
        <f>ROUNDDOWN(A49/24,0)-C15</f>
        <v>0</v>
      </c>
      <c r="C18" s="30" t="s">
        <v>113</v>
      </c>
      <c r="D18" s="30"/>
      <c r="E18" s="144">
        <f>IF(B18&gt;=28,Preface!R40&amp;"/"&amp;Preface!R40*0.75,Preface!R40)</f>
        <v>0</v>
      </c>
      <c r="F18" s="142" t="s">
        <v>114</v>
      </c>
      <c r="G18" s="400">
        <f>IF(B18&gt;=28,28*+Preface!R40+(B18-28)*+Preface!R40*0.75,+Preface!R40*B18)</f>
        <v>0</v>
      </c>
      <c r="H18" s="30"/>
      <c r="I18" s="30"/>
      <c r="J18" s="143"/>
      <c r="K18" s="30"/>
      <c r="L18" s="31"/>
      <c r="N18" s="81"/>
      <c r="O18" s="90"/>
      <c r="P18" s="91"/>
      <c r="Q18" s="92"/>
      <c r="R18" s="92"/>
      <c r="S18" s="92"/>
      <c r="T18" s="382"/>
      <c r="U18" s="383"/>
    </row>
    <row r="19" spans="1:27" ht="18.75" customHeight="1" x14ac:dyDescent="0.2">
      <c r="A19" s="29" t="s">
        <v>110</v>
      </c>
      <c r="B19" s="143">
        <f>IF(A49&lt;24,0,A49-((B18+C15)*24))</f>
        <v>0</v>
      </c>
      <c r="C19" s="30" t="s">
        <v>113</v>
      </c>
      <c r="D19" s="30"/>
      <c r="E19" s="145">
        <f>IF(B18&gt;=28,Preface!R40/24*0.75,Preface!R40/24)</f>
        <v>0</v>
      </c>
      <c r="F19" s="142" t="s">
        <v>114</v>
      </c>
      <c r="G19" s="146">
        <f>IF(B18&gt;=28,B19*Preface!R40*0.75/24,Preface!R40*B19/24)</f>
        <v>0</v>
      </c>
      <c r="H19" s="30"/>
      <c r="I19" s="30"/>
      <c r="J19" s="143"/>
      <c r="K19" s="30"/>
      <c r="L19" s="31"/>
      <c r="N19" s="81"/>
      <c r="O19" s="89"/>
      <c r="P19" s="93"/>
      <c r="Q19" s="89"/>
      <c r="R19" s="89"/>
      <c r="S19" s="89"/>
      <c r="T19" s="381"/>
    </row>
    <row r="20" spans="1:27" ht="18.75" customHeight="1" x14ac:dyDescent="0.2">
      <c r="A20" s="29" t="s">
        <v>111</v>
      </c>
      <c r="B20" s="30"/>
      <c r="C20" s="30"/>
      <c r="D20" s="30"/>
      <c r="E20" s="147"/>
      <c r="F20" s="142" t="s">
        <v>114</v>
      </c>
      <c r="G20" s="146">
        <f>-E16</f>
        <v>0</v>
      </c>
      <c r="H20" s="57"/>
      <c r="I20" s="57"/>
      <c r="J20" s="143"/>
      <c r="K20" s="30"/>
      <c r="L20" s="31"/>
      <c r="N20" s="81"/>
      <c r="O20" s="95"/>
      <c r="P20" s="96"/>
      <c r="S20" s="81"/>
      <c r="T20" s="381"/>
    </row>
    <row r="21" spans="1:27" ht="18.75" customHeight="1" x14ac:dyDescent="0.2">
      <c r="A21" s="29" t="s">
        <v>112</v>
      </c>
      <c r="B21" s="30"/>
      <c r="C21" s="30"/>
      <c r="D21" s="30"/>
      <c r="E21" s="147"/>
      <c r="F21" s="30"/>
      <c r="G21" s="146">
        <f>IF(B18&gt;0,SUM(G18:G20),0)</f>
        <v>0</v>
      </c>
      <c r="H21" s="57"/>
      <c r="I21" s="57"/>
      <c r="J21" s="143"/>
      <c r="K21" s="30"/>
      <c r="L21" s="31"/>
      <c r="N21" s="81"/>
      <c r="O21" s="95"/>
      <c r="P21" s="96"/>
      <c r="S21" s="81"/>
      <c r="T21" s="381"/>
    </row>
    <row r="22" spans="1:27" ht="18.75" customHeight="1" x14ac:dyDescent="0.2">
      <c r="A22" s="66" t="str">
        <f>IF(B18&lt;1,"The official trip was less than 24 hours hence a daily allowance is not paid",IF(B18&gt;28,"The official trip was over 28 days, so hence daily allowance is deducted by 25%",""))</f>
        <v>The official trip was less than 24 hours hence a daily allowance is not paid</v>
      </c>
      <c r="B22" s="66"/>
      <c r="C22" s="57"/>
      <c r="D22" s="66"/>
      <c r="E22" s="66"/>
      <c r="F22" s="66"/>
      <c r="G22" s="57"/>
      <c r="H22" s="57"/>
      <c r="I22" s="57"/>
      <c r="J22" s="139"/>
      <c r="K22" s="137" t="s">
        <v>36</v>
      </c>
      <c r="L22" s="148">
        <f>IF(G21&gt;0,G21,0)</f>
        <v>0</v>
      </c>
      <c r="M22" s="97"/>
      <c r="N22" s="81"/>
      <c r="O22" s="95"/>
      <c r="P22" s="96"/>
      <c r="S22" s="81"/>
      <c r="T22" s="381"/>
    </row>
    <row r="23" spans="1:27" ht="18.75" customHeight="1" x14ac:dyDescent="0.2">
      <c r="A23" s="113"/>
      <c r="B23" s="117"/>
      <c r="C23" s="117"/>
      <c r="D23" s="117"/>
      <c r="E23" s="117"/>
      <c r="F23" s="149"/>
      <c r="G23" s="565" t="s">
        <v>115</v>
      </c>
      <c r="H23" s="566"/>
      <c r="I23" s="150" t="s">
        <v>116</v>
      </c>
      <c r="J23" s="151"/>
      <c r="K23" s="142"/>
      <c r="L23" s="152"/>
      <c r="M23" s="94"/>
      <c r="T23" s="381"/>
    </row>
    <row r="24" spans="1:27" ht="18.75" customHeight="1" x14ac:dyDescent="0.2">
      <c r="A24" s="29" t="s">
        <v>117</v>
      </c>
      <c r="B24" s="30"/>
      <c r="C24" s="30"/>
      <c r="D24" s="30"/>
      <c r="E24" s="30"/>
      <c r="F24" s="153"/>
      <c r="G24" s="563"/>
      <c r="H24" s="564"/>
      <c r="I24" s="154">
        <f>Preface!S32</f>
        <v>214</v>
      </c>
      <c r="J24" s="155"/>
      <c r="K24" s="142" t="s">
        <v>36</v>
      </c>
      <c r="L24" s="152">
        <f>+G24*I24</f>
        <v>0</v>
      </c>
      <c r="M24" s="97" t="s">
        <v>335</v>
      </c>
      <c r="T24" s="381"/>
    </row>
    <row r="25" spans="1:27" ht="12.75" customHeight="1" x14ac:dyDescent="0.2">
      <c r="A25" s="124" t="s">
        <v>228</v>
      </c>
      <c r="B25" s="117"/>
      <c r="C25" s="117"/>
      <c r="D25" s="117"/>
      <c r="E25" s="117"/>
      <c r="F25" s="117"/>
      <c r="G25" s="156"/>
      <c r="H25" s="157"/>
      <c r="I25" s="118"/>
      <c r="J25" s="155"/>
      <c r="K25" s="142"/>
      <c r="L25" s="152"/>
      <c r="M25" s="94"/>
      <c r="T25" s="381"/>
    </row>
    <row r="26" spans="1:27" ht="18" customHeight="1" x14ac:dyDescent="0.2">
      <c r="A26" s="138" t="s">
        <v>240</v>
      </c>
      <c r="B26" s="66"/>
      <c r="C26" s="66"/>
      <c r="D26" s="66"/>
      <c r="E26" s="66"/>
      <c r="F26" s="66"/>
      <c r="G26" s="158" t="s">
        <v>241</v>
      </c>
      <c r="H26" s="159"/>
      <c r="I26" s="159"/>
      <c r="J26" s="160"/>
      <c r="K26" s="142"/>
      <c r="L26" s="152"/>
      <c r="M26" s="97" t="s">
        <v>312</v>
      </c>
      <c r="T26" s="381"/>
    </row>
    <row r="27" spans="1:27" ht="12.75" customHeight="1" x14ac:dyDescent="0.2">
      <c r="A27" s="593" t="s">
        <v>313</v>
      </c>
      <c r="B27" s="594"/>
      <c r="C27" s="595" t="s">
        <v>295</v>
      </c>
      <c r="D27" s="596"/>
      <c r="E27" s="596"/>
      <c r="F27" s="577"/>
      <c r="G27" s="557" t="s">
        <v>118</v>
      </c>
      <c r="H27" s="558"/>
      <c r="I27" s="161" t="s">
        <v>119</v>
      </c>
      <c r="J27" s="161" t="s">
        <v>120</v>
      </c>
      <c r="K27" s="142"/>
      <c r="L27" s="162"/>
      <c r="M27" s="94"/>
      <c r="S27" s="98"/>
      <c r="T27" s="381"/>
    </row>
    <row r="28" spans="1:27" ht="17.25" customHeight="1" x14ac:dyDescent="0.2">
      <c r="A28" s="569" t="s">
        <v>349</v>
      </c>
      <c r="B28" s="570"/>
      <c r="C28" s="551" t="s">
        <v>368</v>
      </c>
      <c r="D28" s="550"/>
      <c r="E28" s="550"/>
      <c r="F28" s="550"/>
      <c r="G28" s="545" t="s">
        <v>225</v>
      </c>
      <c r="H28" s="546"/>
      <c r="I28" s="192"/>
      <c r="J28" s="163">
        <f>VLOOKUP(G28,X$56:Y$123,2,FALSE)</f>
        <v>100</v>
      </c>
      <c r="K28" s="142" t="s">
        <v>36</v>
      </c>
      <c r="L28" s="164">
        <f t="shared" ref="L28:L35" si="0">I28*J28/100</f>
        <v>0</v>
      </c>
      <c r="M28" s="97" t="s">
        <v>345</v>
      </c>
      <c r="S28" s="98"/>
      <c r="T28" s="381"/>
    </row>
    <row r="29" spans="1:27" ht="17.25" customHeight="1" x14ac:dyDescent="0.2">
      <c r="A29" s="569" t="s">
        <v>349</v>
      </c>
      <c r="B29" s="570"/>
      <c r="C29" s="551"/>
      <c r="D29" s="550"/>
      <c r="E29" s="550"/>
      <c r="F29" s="550"/>
      <c r="G29" s="545" t="s">
        <v>225</v>
      </c>
      <c r="H29" s="546"/>
      <c r="I29" s="192"/>
      <c r="J29" s="163">
        <f t="shared" ref="J29:J35" si="1">VLOOKUP(G29,X$56:Y$123,2,FALSE)</f>
        <v>100</v>
      </c>
      <c r="K29" s="165" t="s">
        <v>36</v>
      </c>
      <c r="L29" s="164">
        <f t="shared" si="0"/>
        <v>0</v>
      </c>
      <c r="M29" s="389" t="s">
        <v>319</v>
      </c>
      <c r="S29" s="98"/>
      <c r="T29" s="381"/>
    </row>
    <row r="30" spans="1:27" ht="17.25" customHeight="1" x14ac:dyDescent="0.2">
      <c r="A30" s="569" t="s">
        <v>349</v>
      </c>
      <c r="B30" s="570"/>
      <c r="C30" s="549"/>
      <c r="D30" s="550"/>
      <c r="E30" s="550"/>
      <c r="F30" s="550"/>
      <c r="G30" s="545" t="s">
        <v>225</v>
      </c>
      <c r="H30" s="546"/>
      <c r="I30" s="192"/>
      <c r="J30" s="163">
        <f t="shared" si="1"/>
        <v>100</v>
      </c>
      <c r="K30" s="165" t="s">
        <v>36</v>
      </c>
      <c r="L30" s="164">
        <f t="shared" si="0"/>
        <v>0</v>
      </c>
      <c r="M30" s="97" t="s">
        <v>332</v>
      </c>
      <c r="S30" s="98"/>
      <c r="T30" s="381"/>
    </row>
    <row r="31" spans="1:27" ht="17.25" customHeight="1" x14ac:dyDescent="0.2">
      <c r="A31" s="569" t="s">
        <v>349</v>
      </c>
      <c r="B31" s="570"/>
      <c r="C31" s="549"/>
      <c r="D31" s="550"/>
      <c r="E31" s="550"/>
      <c r="F31" s="550"/>
      <c r="G31" s="545" t="s">
        <v>225</v>
      </c>
      <c r="H31" s="546"/>
      <c r="I31" s="192"/>
      <c r="J31" s="163">
        <f t="shared" si="1"/>
        <v>100</v>
      </c>
      <c r="K31" s="165" t="s">
        <v>36</v>
      </c>
      <c r="L31" s="164">
        <f t="shared" si="0"/>
        <v>0</v>
      </c>
      <c r="M31" s="389" t="s">
        <v>320</v>
      </c>
      <c r="S31" s="98"/>
      <c r="T31" s="381"/>
    </row>
    <row r="32" spans="1:27" ht="17.25" customHeight="1" x14ac:dyDescent="0.2">
      <c r="A32" s="569" t="s">
        <v>349</v>
      </c>
      <c r="B32" s="570"/>
      <c r="C32" s="549"/>
      <c r="D32" s="550"/>
      <c r="E32" s="550"/>
      <c r="F32" s="550"/>
      <c r="G32" s="545" t="s">
        <v>225</v>
      </c>
      <c r="H32" s="546"/>
      <c r="I32" s="193"/>
      <c r="J32" s="163">
        <f t="shared" si="1"/>
        <v>100</v>
      </c>
      <c r="K32" s="142" t="s">
        <v>36</v>
      </c>
      <c r="L32" s="166">
        <f t="shared" si="0"/>
        <v>0</v>
      </c>
      <c r="M32" s="19"/>
      <c r="N32" s="19"/>
      <c r="O32" s="19"/>
      <c r="P32" s="19"/>
      <c r="Q32" s="19"/>
      <c r="Y32" s="76"/>
      <c r="AA32" s="19"/>
    </row>
    <row r="33" spans="1:27" ht="17.25" customHeight="1" x14ac:dyDescent="0.2">
      <c r="A33" s="569" t="s">
        <v>349</v>
      </c>
      <c r="B33" s="570"/>
      <c r="C33" s="549"/>
      <c r="D33" s="550"/>
      <c r="E33" s="550"/>
      <c r="F33" s="550"/>
      <c r="G33" s="545" t="s">
        <v>225</v>
      </c>
      <c r="H33" s="546"/>
      <c r="I33" s="192"/>
      <c r="J33" s="163">
        <f t="shared" si="1"/>
        <v>100</v>
      </c>
      <c r="K33" s="142" t="s">
        <v>36</v>
      </c>
      <c r="L33" s="164">
        <f t="shared" si="0"/>
        <v>0</v>
      </c>
      <c r="M33" s="19"/>
      <c r="N33" s="19"/>
      <c r="O33" s="19"/>
      <c r="P33" s="19"/>
      <c r="Q33" s="19"/>
      <c r="Y33" s="76"/>
      <c r="AA33" s="19"/>
    </row>
    <row r="34" spans="1:27" ht="17.25" customHeight="1" x14ac:dyDescent="0.2">
      <c r="A34" s="569" t="s">
        <v>349</v>
      </c>
      <c r="B34" s="570"/>
      <c r="C34" s="549"/>
      <c r="D34" s="550"/>
      <c r="E34" s="550"/>
      <c r="F34" s="550"/>
      <c r="G34" s="545" t="s">
        <v>225</v>
      </c>
      <c r="H34" s="546"/>
      <c r="I34" s="192"/>
      <c r="J34" s="163">
        <f t="shared" si="1"/>
        <v>100</v>
      </c>
      <c r="K34" s="142" t="s">
        <v>36</v>
      </c>
      <c r="L34" s="164">
        <f t="shared" si="0"/>
        <v>0</v>
      </c>
      <c r="M34" s="19"/>
      <c r="N34" s="19"/>
      <c r="O34" s="19"/>
      <c r="P34" s="19"/>
      <c r="Q34" s="19"/>
      <c r="Y34" s="76"/>
      <c r="AA34" s="19"/>
    </row>
    <row r="35" spans="1:27" ht="17.25" customHeight="1" x14ac:dyDescent="0.2">
      <c r="A35" s="569" t="s">
        <v>349</v>
      </c>
      <c r="B35" s="570"/>
      <c r="C35" s="549"/>
      <c r="D35" s="550"/>
      <c r="E35" s="550"/>
      <c r="F35" s="550"/>
      <c r="G35" s="545" t="s">
        <v>225</v>
      </c>
      <c r="H35" s="546"/>
      <c r="I35" s="194"/>
      <c r="J35" s="163">
        <f t="shared" si="1"/>
        <v>100</v>
      </c>
      <c r="K35" s="142" t="s">
        <v>36</v>
      </c>
      <c r="L35" s="167">
        <f t="shared" si="0"/>
        <v>0</v>
      </c>
      <c r="M35" s="19"/>
      <c r="N35" s="19"/>
      <c r="O35" s="19"/>
      <c r="P35" s="19"/>
      <c r="Q35" s="19"/>
      <c r="Y35" s="76"/>
      <c r="AA35" s="19"/>
    </row>
    <row r="36" spans="1:27" ht="17.25" customHeight="1" x14ac:dyDescent="0.2">
      <c r="A36" s="457" t="s">
        <v>372</v>
      </c>
      <c r="B36" s="456"/>
      <c r="C36" s="460"/>
      <c r="D36" s="460"/>
      <c r="E36" s="460"/>
      <c r="F36" s="547"/>
      <c r="G36" s="548"/>
      <c r="H36" s="168" t="s">
        <v>120</v>
      </c>
      <c r="I36" s="576">
        <f>+Preface!T53</f>
        <v>0</v>
      </c>
      <c r="J36" s="577"/>
      <c r="K36" s="169"/>
      <c r="L36" s="170"/>
      <c r="M36" s="19"/>
      <c r="N36" s="19"/>
      <c r="O36" s="19"/>
      <c r="P36" s="19"/>
      <c r="Q36" s="19"/>
      <c r="Y36" s="76"/>
      <c r="AA36" s="19"/>
    </row>
    <row r="37" spans="1:27" ht="17.25" customHeight="1" x14ac:dyDescent="0.2">
      <c r="A37" s="584" t="s">
        <v>377</v>
      </c>
      <c r="B37" s="585"/>
      <c r="C37" s="578"/>
      <c r="D37" s="579"/>
      <c r="E37" s="580"/>
      <c r="F37" s="171" t="s">
        <v>370</v>
      </c>
      <c r="G37" s="172"/>
      <c r="H37" s="117"/>
      <c r="I37" s="574"/>
      <c r="J37" s="575"/>
      <c r="K37" s="123"/>
      <c r="L37" s="173"/>
      <c r="M37" s="19"/>
      <c r="N37" s="19"/>
      <c r="O37" s="19"/>
      <c r="P37" s="19"/>
      <c r="Q37" s="19"/>
      <c r="Y37" s="76"/>
      <c r="AA37" s="19"/>
    </row>
    <row r="38" spans="1:27" ht="18.75" customHeight="1" x14ac:dyDescent="0.2">
      <c r="A38" s="586"/>
      <c r="B38" s="587"/>
      <c r="C38" s="581"/>
      <c r="D38" s="582"/>
      <c r="E38" s="583"/>
      <c r="F38" s="171" t="s">
        <v>220</v>
      </c>
      <c r="G38" s="172"/>
      <c r="H38" s="571"/>
      <c r="I38" s="572"/>
      <c r="J38" s="573"/>
      <c r="K38" s="123"/>
      <c r="L38" s="173"/>
      <c r="M38" s="19"/>
      <c r="N38" s="19"/>
      <c r="O38" s="19"/>
      <c r="P38" s="19"/>
      <c r="Q38" s="19"/>
      <c r="Y38" s="76"/>
      <c r="AA38" s="19"/>
    </row>
    <row r="39" spans="1:27" ht="18.75" customHeight="1" thickBot="1" x14ac:dyDescent="0.25">
      <c r="A39" s="174" t="s">
        <v>122</v>
      </c>
      <c r="B39" s="567">
        <f>+G10</f>
        <v>0</v>
      </c>
      <c r="C39" s="568"/>
      <c r="D39" s="568"/>
      <c r="E39" s="568"/>
      <c r="F39" s="567"/>
      <c r="G39" s="175" t="s">
        <v>121</v>
      </c>
      <c r="H39" s="30"/>
      <c r="I39" s="458">
        <f>I37-E37+I38-E38</f>
        <v>0</v>
      </c>
      <c r="J39" s="459"/>
      <c r="K39" s="123" t="s">
        <v>36</v>
      </c>
      <c r="L39" s="173">
        <f>I39*I36</f>
        <v>0</v>
      </c>
      <c r="M39" s="19"/>
      <c r="N39" s="19"/>
      <c r="O39" s="19"/>
      <c r="P39" s="19"/>
      <c r="Q39" s="19"/>
      <c r="Y39" s="76"/>
      <c r="AA39" s="19"/>
    </row>
    <row r="40" spans="1:27" ht="18.75" customHeight="1" x14ac:dyDescent="0.2">
      <c r="A40" s="109"/>
      <c r="B40" s="27"/>
      <c r="C40" s="27"/>
      <c r="D40" s="27"/>
      <c r="E40" s="176"/>
      <c r="F40" s="177" t="s">
        <v>123</v>
      </c>
      <c r="G40" s="27"/>
      <c r="H40" s="27"/>
      <c r="I40" s="178"/>
      <c r="J40" s="179"/>
      <c r="K40" s="180" t="s">
        <v>36</v>
      </c>
      <c r="L40" s="181">
        <f>SUM(L22:L39)</f>
        <v>0</v>
      </c>
      <c r="M40" s="19"/>
      <c r="N40" s="19"/>
      <c r="O40" s="19"/>
      <c r="P40" s="19"/>
      <c r="Q40" s="19"/>
      <c r="Y40" s="76"/>
      <c r="AA40" s="19"/>
    </row>
    <row r="41" spans="1:27" ht="15.75" customHeight="1" x14ac:dyDescent="0.2">
      <c r="A41" s="29"/>
      <c r="B41" s="30"/>
      <c r="C41" s="30"/>
      <c r="D41" s="30"/>
      <c r="E41" s="153"/>
      <c r="F41" s="182" t="s">
        <v>124</v>
      </c>
      <c r="G41" s="30"/>
      <c r="H41" s="30"/>
      <c r="I41" s="183"/>
      <c r="J41" s="143"/>
      <c r="K41" s="142" t="s">
        <v>36</v>
      </c>
      <c r="L41" s="184">
        <f>'Travel application'!I43</f>
        <v>0</v>
      </c>
      <c r="M41" s="19"/>
      <c r="N41" s="19"/>
      <c r="O41" s="19"/>
      <c r="P41" s="19"/>
      <c r="Q41" s="19"/>
      <c r="Y41" s="76"/>
      <c r="AA41" s="19"/>
    </row>
    <row r="42" spans="1:27" ht="15.75" customHeight="1" x14ac:dyDescent="0.2">
      <c r="A42" s="65"/>
      <c r="B42" s="66"/>
      <c r="C42" s="66"/>
      <c r="D42" s="66"/>
      <c r="E42" s="185"/>
      <c r="F42" s="186" t="s">
        <v>125</v>
      </c>
      <c r="G42" s="66"/>
      <c r="H42" s="187"/>
      <c r="I42" s="392" t="str">
        <f>IF(L42&lt;0,"Remember Payroll deduction","")</f>
        <v/>
      </c>
      <c r="J42" s="139"/>
      <c r="K42" s="137" t="s">
        <v>36</v>
      </c>
      <c r="L42" s="188">
        <f>L40-L41</f>
        <v>0</v>
      </c>
      <c r="M42" s="19"/>
      <c r="N42" s="19"/>
      <c r="O42" s="19"/>
      <c r="P42" s="19"/>
      <c r="Q42" s="19"/>
      <c r="Y42" s="76"/>
      <c r="AA42" s="19"/>
    </row>
    <row r="43" spans="1:27" ht="15.75" customHeight="1" x14ac:dyDescent="0.2">
      <c r="A43" s="1" t="s">
        <v>108</v>
      </c>
      <c r="B43" s="447"/>
      <c r="C43" s="196"/>
      <c r="D43" s="196"/>
      <c r="E43" s="197"/>
      <c r="F43" s="198" t="s">
        <v>108</v>
      </c>
      <c r="G43" s="199"/>
      <c r="H43" s="74"/>
      <c r="I43" s="74"/>
      <c r="J43" s="200"/>
      <c r="K43" s="74"/>
      <c r="L43" s="256"/>
      <c r="M43" s="19"/>
      <c r="N43" s="19"/>
      <c r="O43" s="19"/>
      <c r="P43" s="19"/>
      <c r="Q43" s="19"/>
      <c r="Y43" s="76"/>
      <c r="AA43" s="19"/>
    </row>
    <row r="44" spans="1:27" ht="15.75" customHeight="1" x14ac:dyDescent="0.2">
      <c r="A44" s="257"/>
      <c r="B44" s="74"/>
      <c r="C44" s="74"/>
      <c r="D44" s="74"/>
      <c r="E44" s="201"/>
      <c r="F44" s="74"/>
      <c r="G44" s="74"/>
      <c r="H44" s="74"/>
      <c r="I44" s="74"/>
      <c r="J44" s="200"/>
      <c r="K44" s="74"/>
      <c r="L44" s="258"/>
      <c r="M44" s="19"/>
      <c r="N44" s="19"/>
      <c r="O44" s="19"/>
      <c r="P44" s="19"/>
      <c r="Q44" s="19"/>
      <c r="Y44" s="76"/>
      <c r="AA44" s="19"/>
    </row>
    <row r="45" spans="1:27" ht="15.75" customHeight="1" thickBot="1" x14ac:dyDescent="0.25">
      <c r="A45" s="2" t="s">
        <v>126</v>
      </c>
      <c r="B45" s="3"/>
      <c r="C45" s="202"/>
      <c r="D45" s="202"/>
      <c r="E45" s="203"/>
      <c r="F45" s="204" t="s">
        <v>127</v>
      </c>
      <c r="G45" s="202"/>
      <c r="H45" s="202"/>
      <c r="I45" s="202"/>
      <c r="J45" s="205"/>
      <c r="K45" s="202"/>
      <c r="L45" s="259"/>
      <c r="M45" s="19"/>
      <c r="N45" s="19"/>
      <c r="O45" s="19"/>
      <c r="P45" s="19"/>
      <c r="Q45" s="19"/>
      <c r="Y45" s="76"/>
      <c r="AA45" s="19"/>
    </row>
    <row r="46" spans="1:27" ht="15.75" customHeight="1" thickBot="1" x14ac:dyDescent="0.25">
      <c r="A46" s="260"/>
      <c r="B46" s="202"/>
      <c r="C46" s="202"/>
      <c r="D46" s="202"/>
      <c r="E46" s="202"/>
      <c r="F46" s="202"/>
      <c r="G46" s="202"/>
      <c r="H46" s="206"/>
      <c r="I46" s="207"/>
      <c r="J46" s="208"/>
      <c r="K46" s="209" t="s">
        <v>128</v>
      </c>
      <c r="L46" s="259"/>
      <c r="M46" s="19"/>
      <c r="N46" s="19"/>
      <c r="O46" s="19"/>
      <c r="P46" s="19"/>
      <c r="Q46" s="19"/>
      <c r="Y46" s="76"/>
      <c r="AA46" s="19"/>
    </row>
    <row r="47" spans="1:27" ht="18.75" customHeight="1" thickBot="1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200"/>
      <c r="K47" s="74"/>
      <c r="L47" s="74"/>
      <c r="M47" s="19"/>
      <c r="N47" s="19"/>
      <c r="O47" s="19"/>
      <c r="P47" s="19"/>
      <c r="Q47" s="19"/>
      <c r="Y47" s="76"/>
      <c r="AA47" s="19"/>
    </row>
    <row r="48" spans="1:27" ht="18.75" customHeight="1" thickBot="1" x14ac:dyDescent="0.25">
      <c r="A48" s="74" t="s">
        <v>296</v>
      </c>
      <c r="B48" s="74"/>
      <c r="C48" s="74"/>
      <c r="D48" s="74"/>
      <c r="E48" s="74"/>
      <c r="F48" s="74"/>
      <c r="G48" s="210" t="s">
        <v>108</v>
      </c>
      <c r="H48" s="211"/>
      <c r="I48" s="211" t="s">
        <v>129</v>
      </c>
      <c r="J48" s="212"/>
      <c r="K48" s="211"/>
      <c r="L48" s="261"/>
      <c r="M48" s="19"/>
      <c r="N48" s="19"/>
      <c r="O48" s="19"/>
      <c r="P48" s="19"/>
      <c r="Q48" s="19"/>
      <c r="Y48" s="76"/>
      <c r="AA48" s="19"/>
    </row>
    <row r="49" spans="1:34" ht="18.75" customHeight="1" x14ac:dyDescent="0.2">
      <c r="A49" s="262">
        <f>ROUNDUP(((I13-I12)*24)+((HOUR(L13)-HOUR(L12))+((MINUTE(L13)-MINUTE(L12))/60)),0)</f>
        <v>0</v>
      </c>
      <c r="B49" s="213"/>
      <c r="C49" s="213"/>
      <c r="D49" s="213"/>
      <c r="E49" s="213"/>
      <c r="F49" s="213"/>
      <c r="G49" s="213"/>
      <c r="H49" s="213"/>
      <c r="I49" s="214"/>
      <c r="J49" s="215"/>
      <c r="K49" s="213"/>
      <c r="L49" s="213"/>
      <c r="M49" s="19"/>
      <c r="N49" s="19"/>
      <c r="O49" s="19"/>
      <c r="P49" s="19"/>
      <c r="Q49" s="19"/>
      <c r="Y49" s="76"/>
      <c r="AA49" s="19"/>
    </row>
    <row r="50" spans="1:34" ht="18.75" customHeight="1" x14ac:dyDescent="0.25">
      <c r="A50" s="74"/>
      <c r="B50" s="216" t="s">
        <v>130</v>
      </c>
      <c r="C50" s="213"/>
      <c r="D50" s="213"/>
      <c r="E50" s="213"/>
      <c r="F50" s="213"/>
      <c r="G50" s="213"/>
      <c r="H50" s="213"/>
      <c r="I50" s="217"/>
      <c r="J50" s="218"/>
      <c r="K50" s="213"/>
      <c r="L50" s="74"/>
      <c r="M50" s="19"/>
      <c r="N50" s="19"/>
      <c r="O50" s="19"/>
      <c r="P50" s="19"/>
      <c r="Q50" s="19"/>
      <c r="Y50" s="76"/>
      <c r="AA50" s="19"/>
    </row>
    <row r="51" spans="1:34" ht="18.75" customHeight="1" x14ac:dyDescent="0.25">
      <c r="A51" s="74"/>
      <c r="B51" s="219" t="s">
        <v>91</v>
      </c>
      <c r="C51" s="213"/>
      <c r="D51" s="213"/>
      <c r="E51" s="213"/>
      <c r="F51" s="213"/>
      <c r="G51" s="213"/>
      <c r="H51" s="213"/>
      <c r="I51" s="217"/>
      <c r="J51" s="218"/>
      <c r="K51" s="74"/>
      <c r="L51" s="74"/>
      <c r="M51" s="19"/>
      <c r="N51" s="19"/>
      <c r="O51" s="19"/>
      <c r="P51" s="19"/>
      <c r="Q51" s="19"/>
      <c r="Y51" s="76"/>
      <c r="AA51" s="19"/>
    </row>
    <row r="52" spans="1:34" ht="18.75" customHeight="1" x14ac:dyDescent="0.2">
      <c r="A52" s="74"/>
      <c r="B52" s="220" t="s">
        <v>92</v>
      </c>
      <c r="C52" s="213"/>
      <c r="D52" s="213"/>
      <c r="E52" s="213"/>
      <c r="F52" s="213"/>
      <c r="G52" s="213"/>
      <c r="H52" s="213"/>
      <c r="I52" s="217"/>
      <c r="J52" s="218"/>
      <c r="K52" s="74"/>
      <c r="L52" s="74"/>
      <c r="M52" s="19"/>
      <c r="N52" s="19"/>
      <c r="O52" s="19"/>
      <c r="P52" s="19"/>
      <c r="Q52" s="19"/>
      <c r="Y52" s="76"/>
      <c r="AA52" s="19"/>
    </row>
    <row r="53" spans="1:34" ht="18.75" customHeight="1" x14ac:dyDescent="0.2">
      <c r="A53" s="254"/>
      <c r="B53" s="221" t="s">
        <v>93</v>
      </c>
      <c r="C53" s="213"/>
      <c r="D53" s="213"/>
      <c r="E53" s="213"/>
      <c r="F53" s="213"/>
      <c r="G53" s="213"/>
      <c r="H53" s="213"/>
      <c r="I53" s="217"/>
      <c r="J53" s="218"/>
      <c r="K53" s="74"/>
      <c r="L53" s="74"/>
      <c r="M53" s="19"/>
      <c r="N53" s="19"/>
      <c r="O53" s="19"/>
      <c r="P53" s="19"/>
      <c r="Q53" s="19"/>
      <c r="Y53" s="76"/>
      <c r="AA53" s="19"/>
    </row>
    <row r="54" spans="1:34" ht="12.75" customHeight="1" x14ac:dyDescent="0.2">
      <c r="A54" s="254"/>
      <c r="B54" s="221" t="s">
        <v>94</v>
      </c>
      <c r="C54" s="213"/>
      <c r="D54" s="213"/>
      <c r="E54" s="213"/>
      <c r="F54" s="213"/>
      <c r="G54" s="213"/>
      <c r="H54" s="213"/>
      <c r="I54" s="217"/>
      <c r="J54" s="218"/>
      <c r="K54" s="74"/>
      <c r="L54" s="74"/>
      <c r="M54" s="19"/>
      <c r="N54" s="19"/>
      <c r="O54" s="19"/>
      <c r="P54" s="19"/>
      <c r="Q54" s="19"/>
      <c r="W54" s="19" t="s">
        <v>363</v>
      </c>
    </row>
    <row r="55" spans="1:34" ht="12" customHeight="1" x14ac:dyDescent="0.2">
      <c r="A55" s="263"/>
      <c r="B55" s="213"/>
      <c r="C55" s="213"/>
      <c r="D55" s="213"/>
      <c r="E55" s="213"/>
      <c r="F55" s="213"/>
      <c r="G55" s="213"/>
      <c r="H55" s="213"/>
      <c r="I55" s="217"/>
      <c r="J55" s="218"/>
      <c r="K55" s="74"/>
      <c r="L55" s="74"/>
      <c r="M55" s="19"/>
      <c r="N55" s="19"/>
      <c r="O55" s="19"/>
      <c r="P55" s="19"/>
      <c r="Q55" s="19"/>
    </row>
    <row r="56" spans="1:34" ht="18.75" customHeight="1" x14ac:dyDescent="0.25">
      <c r="A56" s="264"/>
      <c r="B56" s="222" t="str">
        <f>Preface!$I$13</f>
        <v>Civil reg.:</v>
      </c>
      <c r="C56" s="223">
        <f>Preface!$J$13</f>
        <v>0</v>
      </c>
      <c r="D56" s="223"/>
      <c r="E56" s="223"/>
      <c r="F56" s="196"/>
      <c r="G56" s="224"/>
      <c r="H56" s="225"/>
      <c r="I56" s="226"/>
      <c r="J56" s="227"/>
      <c r="K56" s="197"/>
      <c r="L56" s="74"/>
      <c r="M56" s="19"/>
      <c r="N56" s="19"/>
      <c r="O56" s="19"/>
      <c r="P56" s="19"/>
      <c r="Q56" s="19"/>
      <c r="T56" s="19" t="s">
        <v>349</v>
      </c>
      <c r="W56" s="19" t="s">
        <v>46</v>
      </c>
      <c r="X56" s="19" t="s">
        <v>225</v>
      </c>
      <c r="Y56" s="19">
        <v>100</v>
      </c>
      <c r="Z56" s="19"/>
      <c r="AA56" s="18"/>
      <c r="AB56" s="103"/>
      <c r="AC56" s="103"/>
    </row>
    <row r="57" spans="1:34" ht="18.75" customHeight="1" x14ac:dyDescent="0.25">
      <c r="A57" s="264"/>
      <c r="B57" s="228" t="str">
        <f>Preface!$D$13</f>
        <v>Name:</v>
      </c>
      <c r="C57" s="229">
        <f>Preface!$E$13</f>
        <v>0</v>
      </c>
      <c r="D57" s="229"/>
      <c r="E57" s="229"/>
      <c r="F57" s="74"/>
      <c r="G57" s="231"/>
      <c r="H57" s="541"/>
      <c r="I57" s="542"/>
      <c r="J57" s="542"/>
      <c r="K57" s="201"/>
      <c r="L57" s="74"/>
      <c r="M57" s="19"/>
      <c r="N57" s="19"/>
      <c r="O57" s="19"/>
      <c r="P57" s="19"/>
      <c r="Q57" s="19"/>
      <c r="T57" s="19" t="s">
        <v>139</v>
      </c>
      <c r="W57" s="19" t="s">
        <v>47</v>
      </c>
      <c r="X57" s="19" t="s">
        <v>227</v>
      </c>
      <c r="Y57" s="19">
        <v>744.49</v>
      </c>
      <c r="Z57" s="19"/>
      <c r="AA57" s="18"/>
      <c r="AB57" s="103"/>
      <c r="AC57" s="103"/>
    </row>
    <row r="58" spans="1:34" ht="9.75" customHeight="1" x14ac:dyDescent="0.25">
      <c r="A58" s="200"/>
      <c r="B58" s="228"/>
      <c r="C58" s="230"/>
      <c r="D58" s="230"/>
      <c r="E58" s="230"/>
      <c r="F58" s="232"/>
      <c r="G58" s="232"/>
      <c r="H58" s="232"/>
      <c r="I58" s="233"/>
      <c r="J58" s="218"/>
      <c r="K58" s="201"/>
      <c r="L58" s="74"/>
      <c r="M58" s="19"/>
      <c r="N58" s="19"/>
      <c r="O58" s="19"/>
      <c r="P58" s="19"/>
      <c r="Q58" s="19"/>
      <c r="T58" s="19" t="s">
        <v>342</v>
      </c>
      <c r="X58" s="19" t="s">
        <v>226</v>
      </c>
      <c r="Y58" s="19">
        <v>620.77</v>
      </c>
      <c r="Z58" s="19"/>
      <c r="AA58" s="18"/>
      <c r="AB58" s="103"/>
      <c r="AC58" s="103"/>
    </row>
    <row r="59" spans="1:34" ht="13.5" customHeight="1" x14ac:dyDescent="0.2">
      <c r="A59" s="74"/>
      <c r="B59" s="228" t="str">
        <f>Preface!$D$40</f>
        <v>Location (geo):</v>
      </c>
      <c r="C59" s="234">
        <f>Preface!$E$40</f>
        <v>0</v>
      </c>
      <c r="D59" s="234"/>
      <c r="E59" s="235"/>
      <c r="F59" s="236"/>
      <c r="G59" s="236"/>
      <c r="H59" s="236"/>
      <c r="I59" s="236"/>
      <c r="J59" s="236"/>
      <c r="K59" s="201"/>
      <c r="L59" s="74"/>
      <c r="M59" s="19"/>
      <c r="N59" s="19"/>
      <c r="O59" s="19"/>
      <c r="P59" s="19"/>
      <c r="Q59" s="19"/>
      <c r="T59" s="19" t="s">
        <v>211</v>
      </c>
      <c r="X59" s="19" t="s">
        <v>235</v>
      </c>
      <c r="Y59" s="19">
        <v>839.12</v>
      </c>
      <c r="Z59" s="19"/>
      <c r="AA59" s="18"/>
      <c r="AB59" s="103"/>
      <c r="AC59" s="103"/>
    </row>
    <row r="60" spans="1:34" ht="14.25" customHeight="1" x14ac:dyDescent="0.2">
      <c r="A60" s="74"/>
      <c r="B60" s="228" t="str">
        <f>Preface!$D$41</f>
        <v>Purpose:</v>
      </c>
      <c r="C60" s="234">
        <f>Preface!$E$41</f>
        <v>0</v>
      </c>
      <c r="D60" s="234"/>
      <c r="E60" s="237"/>
      <c r="F60" s="232"/>
      <c r="G60" s="232"/>
      <c r="H60" s="232"/>
      <c r="I60" s="233"/>
      <c r="J60" s="218"/>
      <c r="K60" s="201"/>
      <c r="L60" s="74"/>
      <c r="M60" s="19"/>
      <c r="N60" s="19"/>
      <c r="O60" s="19"/>
      <c r="P60" s="19"/>
      <c r="Q60" s="19"/>
      <c r="T60" s="19" t="s">
        <v>213</v>
      </c>
      <c r="X60" s="19" t="s">
        <v>242</v>
      </c>
      <c r="Y60" s="19">
        <v>75.63</v>
      </c>
      <c r="Z60" s="19"/>
      <c r="AA60" s="18"/>
      <c r="AB60" s="103"/>
      <c r="AC60" s="103"/>
      <c r="AH60" s="105"/>
    </row>
    <row r="61" spans="1:34" ht="18.75" customHeight="1" x14ac:dyDescent="0.2">
      <c r="A61" s="74"/>
      <c r="B61" s="228" t="s">
        <v>131</v>
      </c>
      <c r="C61" s="238">
        <f>$I$12</f>
        <v>0</v>
      </c>
      <c r="D61" s="238"/>
      <c r="E61" s="239">
        <f>$L$12</f>
        <v>0</v>
      </c>
      <c r="F61" s="218"/>
      <c r="G61" s="218"/>
      <c r="H61" s="240"/>
      <c r="I61" s="233"/>
      <c r="J61" s="218"/>
      <c r="K61" s="201"/>
      <c r="L61" s="74"/>
      <c r="M61" s="19"/>
      <c r="N61" s="19"/>
      <c r="O61" s="19"/>
      <c r="P61" s="19"/>
      <c r="Q61" s="19"/>
      <c r="T61" s="19" t="s">
        <v>224</v>
      </c>
      <c r="X61" s="19" t="s">
        <v>231</v>
      </c>
      <c r="Y61" s="19">
        <v>95.39</v>
      </c>
      <c r="Z61" s="19"/>
      <c r="AA61" s="18"/>
      <c r="AB61" s="103"/>
      <c r="AC61" s="103"/>
    </row>
    <row r="62" spans="1:34" ht="13.5" customHeight="1" x14ac:dyDescent="0.2">
      <c r="A62" s="74"/>
      <c r="B62" s="241" t="s">
        <v>132</v>
      </c>
      <c r="C62" s="242">
        <f>$I$13</f>
        <v>0</v>
      </c>
      <c r="D62" s="242"/>
      <c r="E62" s="243">
        <f>$L$13</f>
        <v>0</v>
      </c>
      <c r="F62" s="244"/>
      <c r="G62" s="244"/>
      <c r="H62" s="245"/>
      <c r="I62" s="246"/>
      <c r="J62" s="244"/>
      <c r="K62" s="247"/>
      <c r="L62" s="74"/>
      <c r="M62" s="19"/>
      <c r="N62" s="19"/>
      <c r="O62" s="19"/>
      <c r="P62" s="19"/>
      <c r="Q62" s="19"/>
      <c r="T62" s="19" t="s">
        <v>336</v>
      </c>
      <c r="X62" s="19" t="s">
        <v>292</v>
      </c>
      <c r="Y62" s="19">
        <v>168.21</v>
      </c>
      <c r="Z62" s="19"/>
      <c r="AA62" s="18"/>
      <c r="AB62" s="103"/>
      <c r="AC62" s="103"/>
    </row>
    <row r="63" spans="1:34" ht="13.5" customHeight="1" x14ac:dyDescent="0.2">
      <c r="A63" s="265"/>
      <c r="B63" s="213"/>
      <c r="C63" s="213"/>
      <c r="D63" s="213"/>
      <c r="E63" s="213"/>
      <c r="F63" s="213"/>
      <c r="G63" s="213"/>
      <c r="H63" s="213"/>
      <c r="I63" s="217"/>
      <c r="J63" s="218"/>
      <c r="K63" s="74"/>
      <c r="L63" s="74"/>
      <c r="M63" s="19"/>
      <c r="N63" s="19"/>
      <c r="O63" s="19"/>
      <c r="P63" s="19"/>
      <c r="Q63" s="19"/>
      <c r="T63" s="19" t="s">
        <v>212</v>
      </c>
      <c r="X63" s="19" t="s">
        <v>244</v>
      </c>
      <c r="Y63" s="19">
        <v>5.75</v>
      </c>
      <c r="Z63" s="19"/>
      <c r="AA63" s="18"/>
      <c r="AB63" s="103"/>
      <c r="AC63" s="103"/>
    </row>
    <row r="64" spans="1:34" ht="18.75" customHeight="1" x14ac:dyDescent="0.2">
      <c r="A64" s="265"/>
      <c r="B64" s="248" t="s">
        <v>133</v>
      </c>
      <c r="C64" s="196"/>
      <c r="D64" s="196"/>
      <c r="E64" s="196"/>
      <c r="F64" s="196"/>
      <c r="G64" s="196"/>
      <c r="H64" s="196"/>
      <c r="I64" s="226"/>
      <c r="J64" s="227"/>
      <c r="K64" s="197"/>
      <c r="L64" s="74"/>
      <c r="M64" s="19"/>
      <c r="N64" s="19"/>
      <c r="O64" s="19"/>
      <c r="P64" s="19"/>
      <c r="Q64" s="19"/>
      <c r="X64" s="19" t="s">
        <v>247</v>
      </c>
      <c r="Y64" s="19">
        <v>1.28</v>
      </c>
      <c r="Z64" s="19"/>
      <c r="AA64" s="18"/>
      <c r="AB64" s="103"/>
      <c r="AC64" s="103"/>
    </row>
    <row r="65" spans="1:34" ht="15" customHeight="1" x14ac:dyDescent="0.2">
      <c r="A65" s="265"/>
      <c r="B65" s="249"/>
      <c r="C65" s="74"/>
      <c r="D65" s="74"/>
      <c r="E65" s="74"/>
      <c r="F65" s="74"/>
      <c r="G65" s="74"/>
      <c r="H65" s="74"/>
      <c r="I65" s="233"/>
      <c r="J65" s="218"/>
      <c r="K65" s="201"/>
      <c r="L65" s="74"/>
      <c r="M65" s="19"/>
      <c r="N65" s="19"/>
      <c r="O65" s="19"/>
      <c r="P65" s="19"/>
      <c r="Q65" s="19"/>
      <c r="X65" s="19" t="s">
        <v>246</v>
      </c>
      <c r="Y65" s="19">
        <v>33.61</v>
      </c>
      <c r="Z65" s="19"/>
      <c r="AA65" s="18"/>
      <c r="AB65" s="103"/>
      <c r="AC65" s="103"/>
    </row>
    <row r="66" spans="1:34" ht="18.75" customHeight="1" x14ac:dyDescent="0.2">
      <c r="A66" s="265"/>
      <c r="B66" s="249" t="str">
        <f>IF((J66)&gt;0,IF(Preface!$I$24="","615002-"&amp;Preface!$E$24&amp;"-xxxx-"&amp;Preface!$R$68&amp;"-"&amp;Preface!$R$94,"615002-"&amp;Preface!$E$24&amp;"-"&amp;Preface!$I$24&amp;"-"&amp;Preface!$R$68&amp;"-"&amp;Preface!$I$26),"")</f>
        <v/>
      </c>
      <c r="C66" s="74"/>
      <c r="D66" s="74"/>
      <c r="E66" s="74"/>
      <c r="F66" s="74" t="s">
        <v>134</v>
      </c>
      <c r="G66" s="74"/>
      <c r="H66" s="74"/>
      <c r="I66" s="250" t="s">
        <v>135</v>
      </c>
      <c r="J66" s="543">
        <f>IF(L42&gt;=0,$L$41,J69+J71+J73+J75+J77)</f>
        <v>0</v>
      </c>
      <c r="K66" s="544"/>
      <c r="L66" s="74"/>
      <c r="M66" s="19"/>
      <c r="N66" s="19"/>
      <c r="O66" s="19"/>
      <c r="P66" s="19"/>
      <c r="Q66" s="19"/>
      <c r="X66" s="19" t="s">
        <v>229</v>
      </c>
      <c r="Y66" s="19">
        <v>485.14</v>
      </c>
      <c r="Z66" s="19"/>
      <c r="AA66" s="18"/>
      <c r="AB66" s="103"/>
      <c r="AC66" s="103"/>
      <c r="AH66" s="105"/>
    </row>
    <row r="67" spans="1:34" ht="13.5" customHeight="1" x14ac:dyDescent="0.2">
      <c r="A67" s="265"/>
      <c r="B67" s="249"/>
      <c r="C67" s="74"/>
      <c r="D67" s="74"/>
      <c r="E67" s="74"/>
      <c r="F67" s="74"/>
      <c r="G67" s="74"/>
      <c r="H67" s="74"/>
      <c r="I67" s="250"/>
      <c r="J67" s="200"/>
      <c r="K67" s="251"/>
      <c r="L67" s="74"/>
      <c r="M67" s="19"/>
      <c r="N67" s="19"/>
      <c r="O67" s="19"/>
      <c r="P67" s="19"/>
      <c r="Q67" s="19"/>
      <c r="X67" s="19" t="s">
        <v>249</v>
      </c>
      <c r="Y67" s="19">
        <v>7.57</v>
      </c>
      <c r="Z67" s="19"/>
      <c r="AA67" s="18"/>
      <c r="AB67" s="103"/>
      <c r="AC67" s="103"/>
    </row>
    <row r="68" spans="1:34" ht="18.75" customHeight="1" x14ac:dyDescent="0.2">
      <c r="A68" s="265"/>
      <c r="B68" s="249"/>
      <c r="C68" s="74"/>
      <c r="D68" s="74"/>
      <c r="E68" s="74"/>
      <c r="F68" s="74" t="s">
        <v>136</v>
      </c>
      <c r="G68" s="74"/>
      <c r="H68" s="74"/>
      <c r="I68" s="250"/>
      <c r="J68" s="200"/>
      <c r="K68" s="251"/>
      <c r="L68" s="74"/>
      <c r="M68" s="19"/>
      <c r="N68" s="19"/>
      <c r="O68" s="19"/>
      <c r="P68" s="19"/>
      <c r="Q68" s="19"/>
      <c r="X68" s="19" t="s">
        <v>254</v>
      </c>
      <c r="Y68" s="19">
        <v>380.66</v>
      </c>
      <c r="Z68" s="19"/>
      <c r="AA68" s="18"/>
      <c r="AB68" s="103"/>
      <c r="AC68" s="103"/>
    </row>
    <row r="69" spans="1:34" ht="18.75" customHeight="1" x14ac:dyDescent="0.2">
      <c r="A69" s="265"/>
      <c r="B69" s="249" t="str">
        <f>IF($J$69&lt;&gt;0,IF(Preface!$I$24="","221002-"&amp;Preface!$E$24&amp;"-xxxx-"&amp;Preface!$R$68&amp;"-"&amp;Preface!$R$94,"221002-"&amp;Preface!$E$24&amp;"-"&amp;Preface!$I$24&amp;"-"&amp;Preface!$R$68&amp;"-"&amp;Preface!$I$26),"")</f>
        <v/>
      </c>
      <c r="C69" s="74"/>
      <c r="D69" s="74"/>
      <c r="E69" s="74"/>
      <c r="F69" s="74" t="s">
        <v>137</v>
      </c>
      <c r="G69" s="74"/>
      <c r="H69" s="74"/>
      <c r="I69" s="250" t="s">
        <v>138</v>
      </c>
      <c r="J69" s="543">
        <f>IF($L$39&gt;0,$L$39,0)</f>
        <v>0</v>
      </c>
      <c r="K69" s="544"/>
      <c r="L69" s="74"/>
      <c r="M69" s="19"/>
      <c r="N69" s="19"/>
      <c r="O69" s="19"/>
      <c r="P69" s="19"/>
      <c r="Q69" s="19"/>
      <c r="X69" s="19" t="s">
        <v>248</v>
      </c>
      <c r="Y69" s="19">
        <v>1664.5</v>
      </c>
      <c r="Z69" s="19"/>
      <c r="AA69" s="18"/>
      <c r="AB69" s="103"/>
      <c r="AC69" s="103"/>
      <c r="AH69" s="105"/>
    </row>
    <row r="70" spans="1:34" ht="18.75" customHeight="1" x14ac:dyDescent="0.2">
      <c r="A70" s="265"/>
      <c r="B70" s="249"/>
      <c r="C70" s="74"/>
      <c r="D70" s="74"/>
      <c r="E70" s="74"/>
      <c r="F70" s="74"/>
      <c r="G70" s="74"/>
      <c r="H70" s="74"/>
      <c r="I70" s="250"/>
      <c r="J70" s="397"/>
      <c r="K70" s="398"/>
      <c r="L70" s="74"/>
      <c r="M70" s="19"/>
      <c r="N70" s="19"/>
      <c r="O70" s="19"/>
      <c r="P70" s="19"/>
      <c r="Q70" s="19"/>
      <c r="X70" s="19" t="s">
        <v>251</v>
      </c>
      <c r="Y70" s="19">
        <v>91.5</v>
      </c>
      <c r="Z70" s="19"/>
      <c r="AA70" s="18"/>
      <c r="AB70" s="103"/>
      <c r="AC70" s="103"/>
    </row>
    <row r="71" spans="1:34" ht="18.75" customHeight="1" x14ac:dyDescent="0.2">
      <c r="A71" s="265"/>
      <c r="B71" s="249" t="str">
        <f ca="1">IF($J$71&lt;&gt;0,IF(Preface!$I$24="","221004-"&amp;Preface!$E$24&amp;"-xxxx-"&amp;Preface!$R$68&amp;"-"&amp;Preface!$R$94,"221004-"&amp;Preface!$E$24&amp;"-"&amp;Preface!$I$24&amp;"-"&amp;Preface!$R$68&amp;"-"&amp;Preface!$I$26),"")</f>
        <v/>
      </c>
      <c r="C71" s="74"/>
      <c r="D71" s="74"/>
      <c r="E71" s="74"/>
      <c r="F71" s="74" t="s">
        <v>139</v>
      </c>
      <c r="G71" s="74"/>
      <c r="H71" s="74"/>
      <c r="I71" s="250" t="s">
        <v>138</v>
      </c>
      <c r="J71" s="543">
        <f ca="1">SUMIF(A28:B35,"Danish hotels:",L28:L35)</f>
        <v>0</v>
      </c>
      <c r="K71" s="544"/>
      <c r="L71" s="74"/>
      <c r="M71" s="19"/>
      <c r="N71" s="19"/>
      <c r="O71" s="19"/>
      <c r="P71" s="19"/>
      <c r="Q71" s="19"/>
      <c r="X71" s="19" t="s">
        <v>252</v>
      </c>
      <c r="Y71" s="19">
        <v>187.39</v>
      </c>
      <c r="Z71" s="19"/>
      <c r="AA71" s="18"/>
      <c r="AB71" s="103"/>
      <c r="AC71" s="103"/>
    </row>
    <row r="72" spans="1:34" ht="18.75" customHeight="1" x14ac:dyDescent="0.2">
      <c r="A72" s="265"/>
      <c r="B72" s="249"/>
      <c r="C72" s="74"/>
      <c r="D72" s="74"/>
      <c r="E72" s="74"/>
      <c r="F72" s="74"/>
      <c r="G72" s="74"/>
      <c r="H72" s="74"/>
      <c r="I72" s="250"/>
      <c r="J72" s="394"/>
      <c r="K72" s="395"/>
      <c r="L72" s="74"/>
      <c r="M72" s="19"/>
      <c r="N72" s="19"/>
      <c r="O72" s="19"/>
      <c r="P72" s="19"/>
      <c r="Q72" s="19"/>
      <c r="X72" s="19" t="s">
        <v>294</v>
      </c>
      <c r="Y72" s="19">
        <v>9.75</v>
      </c>
      <c r="Z72" s="19"/>
      <c r="AA72" s="18"/>
      <c r="AB72" s="103"/>
      <c r="AC72" s="103"/>
    </row>
    <row r="73" spans="1:34" ht="18.75" customHeight="1" x14ac:dyDescent="0.2">
      <c r="A73" s="265"/>
      <c r="B73" s="249" t="str">
        <f ca="1">IF($J$73&lt;&gt;0,IF(Preface!$I$24="","227007-"&amp;Preface!$E$24&amp;"-xxxx-"&amp;Preface!$R$68&amp;"-"&amp;Preface!$R$94,"227007-"&amp;Preface!$E$24&amp;"-"&amp;Preface!$I$24&amp;"-"&amp;Preface!$R$68&amp;"-"&amp;Preface!$I$26),"")</f>
        <v/>
      </c>
      <c r="C73" s="74"/>
      <c r="D73" s="74"/>
      <c r="E73" s="74"/>
      <c r="F73" s="74" t="s">
        <v>140</v>
      </c>
      <c r="G73" s="74"/>
      <c r="H73" s="74"/>
      <c r="I73" s="250" t="s">
        <v>138</v>
      </c>
      <c r="J73" s="543">
        <f ca="1">SUMIF(A28:B35,"Conference fees:",L28:L35)</f>
        <v>0</v>
      </c>
      <c r="K73" s="544"/>
      <c r="L73" s="74"/>
      <c r="M73" s="19"/>
      <c r="N73" s="19"/>
      <c r="O73" s="19"/>
      <c r="P73" s="19"/>
      <c r="Q73" s="19"/>
      <c r="X73" s="19" t="s">
        <v>230</v>
      </c>
      <c r="Y73" s="19">
        <v>495.04</v>
      </c>
      <c r="Z73" s="19"/>
      <c r="AA73" s="18"/>
      <c r="AB73" s="103"/>
      <c r="AC73" s="103"/>
    </row>
    <row r="74" spans="1:34" ht="15" customHeight="1" x14ac:dyDescent="0.2">
      <c r="A74" s="265"/>
      <c r="B74" s="249"/>
      <c r="C74" s="74"/>
      <c r="D74" s="74"/>
      <c r="E74" s="74"/>
      <c r="F74" s="74"/>
      <c r="G74" s="74"/>
      <c r="H74" s="74"/>
      <c r="I74" s="250"/>
      <c r="J74" s="394"/>
      <c r="K74" s="395"/>
      <c r="L74" s="74"/>
      <c r="M74" s="19"/>
      <c r="N74" s="19"/>
      <c r="O74" s="19"/>
      <c r="P74" s="19"/>
      <c r="Q74" s="19"/>
      <c r="X74" s="19" t="s">
        <v>234</v>
      </c>
      <c r="Y74" s="19">
        <v>636.21</v>
      </c>
      <c r="Z74" s="19"/>
      <c r="AA74" s="18"/>
      <c r="AB74" s="103"/>
      <c r="AC74" s="103"/>
    </row>
    <row r="75" spans="1:34" ht="19.5" customHeight="1" x14ac:dyDescent="0.2">
      <c r="A75" s="265"/>
      <c r="B75" s="249" t="str">
        <f>IF($J$75&lt;&gt;0,IF(Preface!$I$24="","221003-"&amp;Preface!$E$24&amp;"-xxxx-"&amp;Preface!$R$68&amp;"-"&amp;Preface!$R$94,"221003-"&amp;Preface!$E$24&amp;"-"&amp;Preface!$I$24&amp;"-"&amp;Preface!$R$68&amp;"-"&amp;Preface!$I$26),"")</f>
        <v/>
      </c>
      <c r="C75" s="74"/>
      <c r="D75" s="74"/>
      <c r="E75" s="74"/>
      <c r="F75" s="74" t="s">
        <v>141</v>
      </c>
      <c r="G75" s="74"/>
      <c r="H75" s="74"/>
      <c r="I75" s="250" t="s">
        <v>138</v>
      </c>
      <c r="J75" s="543">
        <f>IF($L$22&gt;0,$L$22,0)</f>
        <v>0</v>
      </c>
      <c r="K75" s="544"/>
      <c r="L75" s="74"/>
      <c r="M75" s="19"/>
      <c r="N75" s="19"/>
      <c r="O75" s="19"/>
      <c r="P75" s="19"/>
      <c r="Q75" s="19"/>
      <c r="X75" s="19" t="s">
        <v>255</v>
      </c>
      <c r="Y75" s="19">
        <v>1.0109999999999999</v>
      </c>
      <c r="Z75" s="19"/>
      <c r="AA75" s="18"/>
      <c r="AB75" s="103"/>
      <c r="AC75" s="103"/>
    </row>
    <row r="76" spans="1:34" ht="12.75" customHeight="1" x14ac:dyDescent="0.2">
      <c r="A76" s="265"/>
      <c r="B76" s="249"/>
      <c r="C76" s="74"/>
      <c r="D76" s="74"/>
      <c r="E76" s="74"/>
      <c r="F76" s="74"/>
      <c r="G76" s="74"/>
      <c r="H76" s="74"/>
      <c r="I76" s="250"/>
      <c r="J76" s="394"/>
      <c r="K76" s="395"/>
      <c r="L76" s="74"/>
      <c r="M76" s="19"/>
      <c r="N76" s="19"/>
      <c r="O76" s="19"/>
      <c r="P76" s="19"/>
      <c r="Q76" s="19"/>
      <c r="X76" s="19" t="s">
        <v>256</v>
      </c>
      <c r="Y76" s="19">
        <v>0.21099999999999999</v>
      </c>
      <c r="Z76" s="19"/>
      <c r="AA76" s="18"/>
      <c r="AB76" s="103"/>
      <c r="AC76" s="103"/>
    </row>
    <row r="77" spans="1:34" ht="16.5" customHeight="1" x14ac:dyDescent="0.2">
      <c r="A77" s="265"/>
      <c r="B77" s="249" t="str">
        <f ca="1">IF($J$77&gt;0,IF(Preface!$I$24="","221001-"&amp;Preface!$E$24&amp;"-xxxx-"&amp;Preface!$R$68&amp;"-"&amp;Preface!$R$94,"221001-"&amp;Preface!$E$24&amp;"-"&amp;Preface!$I$24&amp;"-"&amp;Preface!$R$68&amp;"-"&amp;Preface!$I$26),"")</f>
        <v/>
      </c>
      <c r="C77" s="74"/>
      <c r="D77" s="74"/>
      <c r="E77" s="74"/>
      <c r="F77" s="74" t="s">
        <v>142</v>
      </c>
      <c r="G77" s="74"/>
      <c r="H77" s="74"/>
      <c r="I77" s="250" t="s">
        <v>138</v>
      </c>
      <c r="J77" s="543">
        <f ca="1">SUM(L28:L35)-J71-J73+L24</f>
        <v>0</v>
      </c>
      <c r="K77" s="544"/>
      <c r="L77" s="74"/>
      <c r="M77" s="19"/>
      <c r="N77" s="19"/>
      <c r="O77" s="19"/>
      <c r="P77" s="19"/>
      <c r="Q77" s="19"/>
      <c r="X77" s="19" t="s">
        <v>257</v>
      </c>
      <c r="Y77" s="19">
        <v>1.1140000000000001</v>
      </c>
      <c r="Z77" s="19"/>
      <c r="AA77" s="18"/>
      <c r="AB77" s="103"/>
      <c r="AC77" s="103"/>
    </row>
    <row r="78" spans="1:34" ht="18.75" customHeight="1" x14ac:dyDescent="0.2">
      <c r="A78" s="265"/>
      <c r="B78" s="249"/>
      <c r="C78" s="74"/>
      <c r="D78" s="74"/>
      <c r="E78" s="74"/>
      <c r="F78" s="74"/>
      <c r="G78" s="74"/>
      <c r="H78" s="74"/>
      <c r="I78" s="74"/>
      <c r="J78" s="200"/>
      <c r="K78" s="251"/>
      <c r="L78" s="74"/>
      <c r="M78" s="19"/>
      <c r="N78" s="19"/>
      <c r="O78" s="19"/>
      <c r="P78" s="19"/>
      <c r="Q78" s="19"/>
      <c r="X78" s="19" t="s">
        <v>259</v>
      </c>
      <c r="Y78" s="19">
        <v>630</v>
      </c>
      <c r="Z78" s="19"/>
      <c r="AA78" s="18"/>
      <c r="AB78" s="103"/>
      <c r="AC78" s="103"/>
    </row>
    <row r="79" spans="1:34" ht="18.75" customHeight="1" x14ac:dyDescent="0.2">
      <c r="A79" s="265"/>
      <c r="B79" s="249"/>
      <c r="C79" s="74"/>
      <c r="D79" s="74"/>
      <c r="E79" s="74"/>
      <c r="F79" s="74" t="s">
        <v>143</v>
      </c>
      <c r="G79" s="74"/>
      <c r="H79" s="74"/>
      <c r="I79" s="250"/>
      <c r="J79" s="543">
        <f ca="1">-L41+J69+J71+J73+J75+J77</f>
        <v>0</v>
      </c>
      <c r="K79" s="544"/>
      <c r="L79" s="74"/>
      <c r="M79" s="19"/>
      <c r="N79" s="19"/>
      <c r="O79" s="19"/>
      <c r="P79" s="19"/>
      <c r="Q79" s="19"/>
      <c r="X79" s="19" t="s">
        <v>236</v>
      </c>
      <c r="Y79" s="19">
        <v>29.16</v>
      </c>
      <c r="Z79" s="19"/>
      <c r="AA79" s="18"/>
      <c r="AB79" s="103"/>
      <c r="AC79" s="103"/>
      <c r="AH79" s="105"/>
    </row>
    <row r="80" spans="1:34" ht="9.75" customHeight="1" x14ac:dyDescent="0.2">
      <c r="A80" s="265"/>
      <c r="B80" s="252"/>
      <c r="C80" s="253"/>
      <c r="D80" s="253"/>
      <c r="E80" s="253"/>
      <c r="F80" s="253"/>
      <c r="G80" s="253"/>
      <c r="H80" s="253"/>
      <c r="I80" s="246"/>
      <c r="J80" s="244"/>
      <c r="K80" s="247"/>
      <c r="L80" s="74"/>
      <c r="M80" s="19"/>
      <c r="N80" s="19"/>
      <c r="O80" s="19"/>
      <c r="P80" s="19"/>
      <c r="Q80" s="19"/>
      <c r="X80" s="19" t="s">
        <v>245</v>
      </c>
      <c r="Y80" s="19">
        <v>5.4</v>
      </c>
      <c r="Z80" s="19"/>
      <c r="AA80" s="18"/>
      <c r="AB80" s="103"/>
      <c r="AC80" s="103"/>
    </row>
    <row r="81" spans="1:29" ht="12.75" x14ac:dyDescent="0.2">
      <c r="A81" s="266"/>
      <c r="B81" s="74"/>
      <c r="C81" s="74"/>
      <c r="D81" s="74"/>
      <c r="E81" s="74"/>
      <c r="F81" s="74"/>
      <c r="G81" s="74"/>
      <c r="H81" s="74"/>
      <c r="I81" s="233"/>
      <c r="J81" s="218"/>
      <c r="K81" s="74"/>
      <c r="L81" s="74"/>
      <c r="M81" s="19"/>
      <c r="N81" s="19"/>
      <c r="O81" s="19"/>
      <c r="P81" s="19"/>
      <c r="Q81" s="19"/>
      <c r="X81" s="19" t="s">
        <v>260</v>
      </c>
      <c r="Y81" s="19">
        <v>34.94</v>
      </c>
      <c r="Z81" s="19"/>
      <c r="AA81" s="18"/>
      <c r="AB81" s="103"/>
      <c r="AC81" s="103"/>
    </row>
    <row r="82" spans="1:29" ht="12.75" x14ac:dyDescent="0.2">
      <c r="A82" s="267"/>
      <c r="B82" s="248" t="s">
        <v>96</v>
      </c>
      <c r="C82" s="196"/>
      <c r="D82" s="196"/>
      <c r="E82" s="196"/>
      <c r="F82" s="196"/>
      <c r="G82" s="196"/>
      <c r="H82" s="196"/>
      <c r="I82" s="226"/>
      <c r="J82" s="227"/>
      <c r="K82" s="197"/>
      <c r="L82" s="233"/>
      <c r="M82" s="19"/>
      <c r="N82" s="19"/>
      <c r="O82" s="19"/>
      <c r="P82" s="19"/>
      <c r="Q82" s="19"/>
      <c r="X82" s="19" t="s">
        <v>261</v>
      </c>
      <c r="Y82" s="19">
        <v>117.21</v>
      </c>
      <c r="Z82" s="19"/>
      <c r="AA82" s="18"/>
      <c r="AB82" s="103"/>
      <c r="AC82" s="103"/>
    </row>
    <row r="83" spans="1:29" ht="12.75" x14ac:dyDescent="0.2">
      <c r="A83" s="74"/>
      <c r="B83" s="249"/>
      <c r="C83" s="74"/>
      <c r="D83" s="74"/>
      <c r="E83" s="74"/>
      <c r="F83" s="198" t="str">
        <f>IF(J83&gt;0.001,"Konteres gennem løntræk:","")</f>
        <v/>
      </c>
      <c r="G83" s="74"/>
      <c r="H83" s="213"/>
      <c r="I83" s="250" t="str">
        <f>IF(J83&gt;0,"debet","")</f>
        <v/>
      </c>
      <c r="J83" s="543">
        <f>IF(L35&lt;0,-L35,0)</f>
        <v>0</v>
      </c>
      <c r="K83" s="544"/>
      <c r="L83" s="74"/>
      <c r="M83" s="19"/>
      <c r="N83" s="19"/>
      <c r="O83" s="19"/>
      <c r="P83" s="19"/>
      <c r="Q83" s="19"/>
      <c r="X83" s="19" t="s">
        <v>243</v>
      </c>
      <c r="Y83" s="19">
        <v>79.44</v>
      </c>
      <c r="Z83" s="19"/>
      <c r="AA83" s="18"/>
      <c r="AB83" s="103"/>
      <c r="AC83" s="103"/>
    </row>
    <row r="84" spans="1:29" ht="11.25" customHeight="1" x14ac:dyDescent="0.2">
      <c r="A84" s="74"/>
      <c r="B84" s="249"/>
      <c r="C84" s="74"/>
      <c r="D84" s="74"/>
      <c r="E84" s="74"/>
      <c r="F84" s="198"/>
      <c r="G84" s="74"/>
      <c r="H84" s="254"/>
      <c r="I84" s="74"/>
      <c r="J84" s="543"/>
      <c r="K84" s="544"/>
      <c r="L84" s="74"/>
      <c r="M84" s="19"/>
      <c r="N84" s="19"/>
      <c r="O84" s="19"/>
      <c r="P84" s="19"/>
      <c r="Q84" s="19"/>
      <c r="X84" s="19" t="s">
        <v>258</v>
      </c>
      <c r="Y84" s="19">
        <v>100.07</v>
      </c>
      <c r="Z84" s="19"/>
      <c r="AA84" s="18"/>
      <c r="AB84" s="103"/>
      <c r="AC84" s="103"/>
    </row>
    <row r="85" spans="1:29" ht="12.75" x14ac:dyDescent="0.2">
      <c r="A85" s="74"/>
      <c r="B85" s="249" t="str">
        <f>IF($T$40&gt;0,"Udlignes ved løntræk !","")</f>
        <v/>
      </c>
      <c r="C85" s="74"/>
      <c r="D85" s="74"/>
      <c r="E85" s="74"/>
      <c r="F85" s="74" t="s">
        <v>144</v>
      </c>
      <c r="G85" s="74"/>
      <c r="H85" s="254"/>
      <c r="I85" s="74"/>
      <c r="J85" s="543">
        <f>(J59)-(J62+J63+J65+J67+J69)+J72</f>
        <v>0</v>
      </c>
      <c r="K85" s="544"/>
      <c r="L85" s="74"/>
      <c r="M85" s="19"/>
      <c r="N85" s="19"/>
      <c r="O85" s="19"/>
      <c r="P85" s="19"/>
      <c r="Q85" s="19"/>
      <c r="X85" s="19" t="s">
        <v>239</v>
      </c>
      <c r="Y85" s="19">
        <v>2.399</v>
      </c>
      <c r="Z85" s="19"/>
      <c r="AA85" s="18"/>
      <c r="AB85" s="103"/>
      <c r="AC85" s="103"/>
    </row>
    <row r="86" spans="1:29" ht="6.75" customHeight="1" x14ac:dyDescent="0.2">
      <c r="A86" s="74"/>
      <c r="B86" s="249"/>
      <c r="C86" s="74"/>
      <c r="D86" s="74"/>
      <c r="E86" s="74"/>
      <c r="F86" s="74"/>
      <c r="G86" s="74"/>
      <c r="H86" s="254"/>
      <c r="I86" s="233"/>
      <c r="J86" s="218"/>
      <c r="K86" s="201"/>
      <c r="L86" s="74"/>
      <c r="M86" s="19"/>
      <c r="N86" s="19"/>
      <c r="O86" s="19"/>
      <c r="P86" s="19"/>
      <c r="Q86" s="19"/>
      <c r="X86" s="19" t="s">
        <v>262</v>
      </c>
      <c r="Y86" s="19">
        <v>4.58E-2</v>
      </c>
      <c r="Z86" s="19"/>
      <c r="AA86" s="18"/>
      <c r="AB86" s="103"/>
      <c r="AC86" s="103"/>
    </row>
    <row r="87" spans="1:29" ht="18.75" customHeight="1" x14ac:dyDescent="0.2">
      <c r="A87" s="74"/>
      <c r="B87" s="255"/>
      <c r="C87" s="253"/>
      <c r="D87" s="253"/>
      <c r="E87" s="253"/>
      <c r="F87" s="244"/>
      <c r="G87" s="253"/>
      <c r="H87" s="253"/>
      <c r="I87" s="244"/>
      <c r="J87" s="244"/>
      <c r="K87" s="247"/>
      <c r="L87" s="74"/>
      <c r="M87" s="19"/>
      <c r="N87" s="19"/>
      <c r="O87" s="19"/>
      <c r="P87" s="19"/>
      <c r="Q87" s="19"/>
      <c r="X87" s="19" t="s">
        <v>293</v>
      </c>
      <c r="Y87" s="19">
        <v>178.81</v>
      </c>
      <c r="Z87" s="19"/>
      <c r="AA87" s="18"/>
      <c r="AB87" s="103"/>
      <c r="AC87" s="103"/>
    </row>
    <row r="88" spans="1:29" ht="12.75" x14ac:dyDescent="0.2">
      <c r="A88" s="266"/>
      <c r="B88" s="74"/>
      <c r="C88" s="74"/>
      <c r="D88" s="74"/>
      <c r="E88" s="74"/>
      <c r="F88" s="74"/>
      <c r="G88" s="74"/>
      <c r="H88" s="74"/>
      <c r="I88" s="233"/>
      <c r="J88" s="218"/>
      <c r="K88" s="74"/>
      <c r="L88" s="74"/>
      <c r="M88" s="19"/>
      <c r="N88" s="19"/>
      <c r="O88" s="19"/>
      <c r="P88" s="19"/>
      <c r="Q88" s="19"/>
      <c r="X88" s="19" t="s">
        <v>250</v>
      </c>
      <c r="Y88" s="19">
        <v>9.7200000000000006</v>
      </c>
      <c r="Z88" s="19"/>
      <c r="AA88" s="18"/>
      <c r="AB88" s="103"/>
      <c r="AC88" s="103"/>
    </row>
    <row r="89" spans="1:29" ht="14.25" customHeight="1" x14ac:dyDescent="0.2">
      <c r="A89" s="267"/>
      <c r="B89" s="401" t="s">
        <v>340</v>
      </c>
      <c r="C89" s="196"/>
      <c r="D89" s="196"/>
      <c r="E89" s="196"/>
      <c r="F89" s="196"/>
      <c r="G89" s="196"/>
      <c r="H89" s="196"/>
      <c r="I89" s="226"/>
      <c r="J89" s="227"/>
      <c r="K89" s="197"/>
      <c r="L89" s="233"/>
      <c r="M89" s="19"/>
      <c r="N89" s="19"/>
      <c r="O89" s="19"/>
      <c r="P89" s="19"/>
      <c r="Q89" s="19"/>
      <c r="X89" s="19" t="s">
        <v>264</v>
      </c>
      <c r="Y89" s="19">
        <v>0.52900000000000003</v>
      </c>
      <c r="Z89" s="19"/>
      <c r="AA89" s="18"/>
      <c r="AB89" s="103"/>
      <c r="AC89" s="103"/>
    </row>
    <row r="90" spans="1:29" ht="12.75" x14ac:dyDescent="0.2">
      <c r="A90" s="74"/>
      <c r="B90" s="249"/>
      <c r="C90" s="74"/>
      <c r="D90" s="74"/>
      <c r="E90" s="74"/>
      <c r="F90" s="198"/>
      <c r="G90" s="74"/>
      <c r="H90" s="74"/>
      <c r="I90" s="250"/>
      <c r="J90" s="543"/>
      <c r="K90" s="544"/>
      <c r="L90" s="74"/>
      <c r="M90" s="19"/>
      <c r="N90" s="19"/>
      <c r="O90" s="19"/>
      <c r="P90" s="19"/>
      <c r="Q90" s="19"/>
      <c r="X90" s="19" t="s">
        <v>263</v>
      </c>
      <c r="Y90" s="19">
        <v>1.7399999999999999E-2</v>
      </c>
      <c r="Z90" s="19"/>
      <c r="AA90" s="18"/>
      <c r="AB90" s="103"/>
      <c r="AC90" s="103"/>
    </row>
    <row r="91" spans="1:29" ht="12.75" x14ac:dyDescent="0.2">
      <c r="A91" s="74"/>
      <c r="B91" s="249"/>
      <c r="C91" s="74"/>
      <c r="D91" s="74"/>
      <c r="E91" s="74"/>
      <c r="F91" s="198"/>
      <c r="G91" s="74"/>
      <c r="H91" s="254"/>
      <c r="I91" s="74"/>
      <c r="J91" s="543"/>
      <c r="K91" s="544"/>
      <c r="L91" s="74"/>
      <c r="M91" s="19"/>
      <c r="N91" s="19"/>
      <c r="O91" s="19"/>
      <c r="P91" s="19"/>
      <c r="Q91" s="19"/>
      <c r="X91" s="19" t="s">
        <v>297</v>
      </c>
      <c r="Y91" s="19">
        <v>5.9219999999999997</v>
      </c>
      <c r="Z91" s="19"/>
      <c r="AA91" s="18"/>
      <c r="AB91" s="103"/>
      <c r="AC91" s="103"/>
    </row>
    <row r="92" spans="1:29" ht="12.75" x14ac:dyDescent="0.2">
      <c r="A92" s="74"/>
      <c r="B92" s="249"/>
      <c r="C92" s="74"/>
      <c r="D92" s="74"/>
      <c r="E92" s="74"/>
      <c r="F92" s="74"/>
      <c r="G92" s="74"/>
      <c r="H92" s="254"/>
      <c r="I92" s="74"/>
      <c r="J92" s="543"/>
      <c r="K92" s="544"/>
      <c r="L92" s="74"/>
      <c r="M92" s="19"/>
      <c r="N92" s="19"/>
      <c r="O92" s="19"/>
      <c r="P92" s="19"/>
      <c r="Q92" s="19"/>
      <c r="X92" s="19" t="s">
        <v>266</v>
      </c>
      <c r="Y92" s="19">
        <v>883.5</v>
      </c>
      <c r="Z92" s="19"/>
      <c r="AA92" s="18"/>
      <c r="AB92" s="103"/>
      <c r="AC92" s="103"/>
    </row>
    <row r="93" spans="1:29" ht="12.75" x14ac:dyDescent="0.2">
      <c r="A93" s="74"/>
      <c r="B93" s="249"/>
      <c r="C93" s="74"/>
      <c r="D93" s="74"/>
      <c r="E93" s="74"/>
      <c r="F93" s="74"/>
      <c r="G93" s="74"/>
      <c r="H93" s="254"/>
      <c r="I93" s="233"/>
      <c r="J93" s="218"/>
      <c r="K93" s="201"/>
      <c r="L93" s="74"/>
      <c r="M93" s="19"/>
      <c r="N93" s="19"/>
      <c r="O93" s="19"/>
      <c r="P93" s="19"/>
      <c r="Q93" s="19"/>
      <c r="Z93" s="19"/>
      <c r="AA93" s="18"/>
      <c r="AB93" s="103"/>
      <c r="AC93" s="103"/>
    </row>
    <row r="94" spans="1:29" ht="12.75" x14ac:dyDescent="0.2">
      <c r="A94" s="74"/>
      <c r="B94" s="252"/>
      <c r="C94" s="253"/>
      <c r="D94" s="253"/>
      <c r="E94" s="253"/>
      <c r="F94" s="253"/>
      <c r="G94" s="253"/>
      <c r="H94" s="373"/>
      <c r="I94" s="246"/>
      <c r="J94" s="244"/>
      <c r="K94" s="247"/>
      <c r="L94" s="74"/>
      <c r="M94" s="19"/>
      <c r="N94" s="19"/>
      <c r="O94" s="19"/>
      <c r="P94" s="19"/>
      <c r="Q94" s="19"/>
      <c r="X94" s="19" t="s">
        <v>265</v>
      </c>
      <c r="Y94" s="19">
        <v>5.5143000000000004</v>
      </c>
      <c r="Z94" s="19"/>
      <c r="AA94" s="18"/>
      <c r="AB94" s="103"/>
      <c r="AC94" s="103"/>
    </row>
    <row r="95" spans="1:29" ht="18.75" customHeight="1" x14ac:dyDescent="0.2">
      <c r="A95" s="74"/>
      <c r="B95" s="198"/>
      <c r="C95" s="74"/>
      <c r="D95" s="74"/>
      <c r="E95" s="74"/>
      <c r="F95" s="218"/>
      <c r="G95" s="74"/>
      <c r="H95" s="74"/>
      <c r="I95" s="218"/>
      <c r="J95" s="218"/>
      <c r="K95" s="74"/>
      <c r="L95" s="74"/>
      <c r="M95" s="19"/>
      <c r="N95" s="19"/>
      <c r="O95" s="19"/>
      <c r="P95" s="19"/>
      <c r="Q95" s="19"/>
      <c r="X95" s="19" t="s">
        <v>267</v>
      </c>
      <c r="Y95" s="19">
        <v>6.0759999999999996</v>
      </c>
      <c r="Z95" s="19"/>
      <c r="AA95" s="18"/>
      <c r="AB95" s="103"/>
      <c r="AC95" s="103"/>
    </row>
    <row r="96" spans="1:29" ht="18.75" customHeight="1" x14ac:dyDescent="0.2">
      <c r="A96" s="21"/>
      <c r="I96" s="99"/>
      <c r="J96" s="23"/>
      <c r="K96" s="21"/>
      <c r="L96" s="21"/>
      <c r="M96" s="19"/>
      <c r="N96" s="19"/>
      <c r="O96" s="19"/>
      <c r="P96" s="19"/>
      <c r="Q96" s="19"/>
      <c r="X96" s="19" t="s">
        <v>284</v>
      </c>
      <c r="Y96" s="19">
        <v>0.58179999999999998</v>
      </c>
      <c r="Z96" s="19"/>
      <c r="AA96" s="18"/>
      <c r="AB96" s="103"/>
      <c r="AC96" s="103"/>
    </row>
    <row r="97" spans="1:29" ht="18.75" customHeight="1" x14ac:dyDescent="0.2">
      <c r="A97" s="21"/>
      <c r="I97" s="99"/>
      <c r="J97" s="23"/>
      <c r="K97" s="21"/>
      <c r="L97" s="21"/>
      <c r="M97" s="19"/>
      <c r="N97" s="19"/>
      <c r="O97" s="19"/>
      <c r="P97" s="19"/>
      <c r="Q97" s="19"/>
      <c r="X97" s="19" t="s">
        <v>268</v>
      </c>
      <c r="Y97" s="19">
        <v>2073.16</v>
      </c>
      <c r="Z97" s="19"/>
      <c r="AA97" s="18"/>
      <c r="AB97" s="103"/>
      <c r="AC97" s="103"/>
    </row>
    <row r="98" spans="1:29" ht="18.75" customHeight="1" x14ac:dyDescent="0.2">
      <c r="A98" s="21"/>
      <c r="F98" s="21"/>
      <c r="G98" s="21"/>
      <c r="H98" s="21"/>
      <c r="I98" s="104"/>
      <c r="J98" s="23"/>
      <c r="K98" s="21"/>
      <c r="L98" s="21"/>
      <c r="M98" s="19"/>
      <c r="N98" s="19"/>
      <c r="O98" s="19"/>
      <c r="P98" s="19"/>
      <c r="Q98" s="19"/>
      <c r="X98" s="19" t="s">
        <v>270</v>
      </c>
      <c r="Y98" s="19">
        <v>0.41399999999999998</v>
      </c>
      <c r="Z98" s="19"/>
      <c r="AA98" s="18"/>
      <c r="AB98" s="103"/>
      <c r="AC98" s="103"/>
    </row>
    <row r="99" spans="1:29" ht="18.75" customHeight="1" x14ac:dyDescent="0.2">
      <c r="A99" s="21"/>
      <c r="B99" s="106"/>
      <c r="C99" s="100"/>
      <c r="D99" s="100"/>
      <c r="E99" s="100"/>
      <c r="F99" s="21"/>
      <c r="G99" s="22"/>
      <c r="H99" s="21"/>
      <c r="I99" s="104"/>
      <c r="J99" s="23"/>
      <c r="K99" s="21"/>
      <c r="L99" s="21"/>
      <c r="M99" s="19"/>
      <c r="N99" s="19"/>
      <c r="O99" s="19"/>
      <c r="P99" s="19"/>
      <c r="Q99" s="19"/>
      <c r="X99" s="19" t="s">
        <v>272</v>
      </c>
      <c r="Y99" s="19">
        <v>215.5</v>
      </c>
      <c r="Z99" s="19"/>
      <c r="AA99" s="18"/>
      <c r="AB99" s="103"/>
      <c r="AC99" s="103"/>
    </row>
    <row r="100" spans="1:29" ht="18.75" customHeight="1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85"/>
      <c r="K100" s="21"/>
      <c r="L100" s="21"/>
      <c r="M100" s="19"/>
      <c r="N100" s="19"/>
      <c r="O100" s="19"/>
      <c r="P100" s="19"/>
      <c r="Q100" s="19"/>
      <c r="X100" s="19" t="s">
        <v>269</v>
      </c>
      <c r="Y100" s="19">
        <v>1059.25</v>
      </c>
      <c r="Z100" s="19"/>
      <c r="AA100" s="18"/>
      <c r="AB100" s="103"/>
      <c r="AC100" s="103"/>
    </row>
    <row r="101" spans="1:29" ht="18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85"/>
      <c r="K101" s="21"/>
      <c r="L101" s="21"/>
      <c r="M101" s="19"/>
      <c r="N101" s="19"/>
      <c r="O101" s="19"/>
      <c r="P101" s="19"/>
      <c r="Q101" s="19"/>
      <c r="X101" s="19" t="s">
        <v>271</v>
      </c>
      <c r="Y101" s="19">
        <v>459.25</v>
      </c>
      <c r="Z101" s="19"/>
      <c r="AA101" s="18"/>
      <c r="AB101" s="103"/>
      <c r="AC101" s="103"/>
    </row>
    <row r="102" spans="1:29" ht="18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85"/>
      <c r="K102" s="21"/>
      <c r="L102" s="21"/>
      <c r="M102" s="19"/>
      <c r="N102" s="19"/>
      <c r="O102" s="19"/>
      <c r="P102" s="19"/>
      <c r="Q102" s="19"/>
      <c r="X102" s="19" t="s">
        <v>275</v>
      </c>
      <c r="Y102" s="19">
        <v>66.75</v>
      </c>
      <c r="Z102" s="19"/>
      <c r="AA102" s="18"/>
      <c r="AB102" s="103"/>
      <c r="AC102" s="103"/>
    </row>
    <row r="103" spans="1:29" ht="18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85"/>
      <c r="K103" s="21"/>
      <c r="L103" s="104"/>
      <c r="M103" s="19"/>
      <c r="N103" s="19"/>
      <c r="O103" s="19"/>
      <c r="P103" s="19"/>
      <c r="Q103" s="19"/>
      <c r="X103" s="19" t="s">
        <v>274</v>
      </c>
      <c r="Y103" s="19">
        <v>31.46</v>
      </c>
      <c r="Z103" s="19"/>
      <c r="AA103" s="18"/>
      <c r="AB103" s="103"/>
      <c r="AC103" s="103"/>
    </row>
    <row r="104" spans="1:29" ht="18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85"/>
      <c r="K104" s="21"/>
      <c r="L104" s="107"/>
      <c r="M104" s="19"/>
      <c r="N104" s="19"/>
      <c r="O104" s="19"/>
      <c r="P104" s="19"/>
      <c r="Q104" s="19"/>
      <c r="X104" s="19" t="s">
        <v>273</v>
      </c>
      <c r="Y104" s="19">
        <v>153.38999999999999</v>
      </c>
      <c r="Z104" s="19"/>
      <c r="AA104" s="18"/>
      <c r="AB104" s="103"/>
      <c r="AC104" s="103"/>
    </row>
    <row r="105" spans="1:29" ht="18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85"/>
      <c r="K105" s="21"/>
      <c r="L105" s="21"/>
      <c r="M105" s="19"/>
      <c r="N105" s="19"/>
      <c r="O105" s="19"/>
      <c r="P105" s="19"/>
      <c r="Q105" s="19"/>
      <c r="X105" s="19" t="s">
        <v>277</v>
      </c>
      <c r="Y105" s="19">
        <v>20.16</v>
      </c>
      <c r="Z105" s="19"/>
      <c r="AA105" s="18"/>
      <c r="AB105" s="103"/>
      <c r="AC105" s="103"/>
    </row>
    <row r="106" spans="1:29" ht="18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85"/>
      <c r="K106" s="21"/>
      <c r="L106" s="21"/>
      <c r="M106" s="19"/>
      <c r="N106" s="19"/>
      <c r="O106" s="19"/>
      <c r="P106" s="19"/>
      <c r="Q106" s="19"/>
      <c r="X106" s="19" t="s">
        <v>233</v>
      </c>
      <c r="Y106" s="19">
        <v>75.66</v>
      </c>
      <c r="Z106" s="19"/>
      <c r="AA106" s="18"/>
      <c r="AB106" s="103"/>
      <c r="AC106" s="103"/>
    </row>
    <row r="107" spans="1:29" ht="18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85"/>
      <c r="K107" s="21"/>
      <c r="L107" s="21"/>
      <c r="M107" s="19"/>
      <c r="N107" s="19"/>
      <c r="O107" s="19"/>
      <c r="P107" s="19"/>
      <c r="Q107" s="19"/>
      <c r="X107" s="19" t="s">
        <v>276</v>
      </c>
      <c r="Y107" s="19">
        <v>6.1040000000000001</v>
      </c>
      <c r="Z107" s="19"/>
      <c r="AA107" s="18"/>
      <c r="AB107" s="103"/>
      <c r="AC107" s="103"/>
    </row>
    <row r="108" spans="1:29" ht="18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85"/>
      <c r="K108" s="21"/>
      <c r="L108" s="21"/>
      <c r="M108" s="19"/>
      <c r="N108" s="19"/>
      <c r="O108" s="19"/>
      <c r="P108" s="19"/>
      <c r="Q108" s="19"/>
      <c r="X108" s="19" t="s">
        <v>232</v>
      </c>
      <c r="Y108" s="19">
        <v>441.83</v>
      </c>
      <c r="Z108" s="19"/>
      <c r="AA108" s="18"/>
      <c r="AB108" s="103"/>
      <c r="AC108" s="103"/>
    </row>
    <row r="109" spans="1:29" ht="18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85"/>
      <c r="K109" s="21"/>
      <c r="L109" s="21"/>
      <c r="M109" s="19"/>
      <c r="N109" s="19"/>
      <c r="O109" s="19"/>
      <c r="P109" s="19"/>
      <c r="Q109" s="19"/>
      <c r="X109" s="19" t="s">
        <v>279</v>
      </c>
      <c r="Y109" s="19">
        <v>12.45</v>
      </c>
      <c r="Z109" s="19"/>
      <c r="AA109" s="18"/>
      <c r="AB109" s="103"/>
      <c r="AC109" s="103"/>
    </row>
    <row r="110" spans="1:29" ht="18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85"/>
      <c r="K110" s="21"/>
      <c r="L110" s="21"/>
      <c r="M110" s="19"/>
      <c r="N110" s="19"/>
      <c r="O110" s="19"/>
      <c r="P110" s="19"/>
      <c r="Q110" s="19"/>
      <c r="X110" s="19" t="s">
        <v>278</v>
      </c>
      <c r="Y110" s="19">
        <v>5.75</v>
      </c>
      <c r="Z110" s="19"/>
      <c r="AA110" s="18"/>
      <c r="AB110" s="103"/>
      <c r="AC110" s="103"/>
    </row>
    <row r="111" spans="1:29" ht="18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85"/>
      <c r="K111" s="21"/>
      <c r="L111" s="21"/>
      <c r="M111" s="19"/>
      <c r="N111" s="19"/>
      <c r="O111" s="19"/>
      <c r="P111" s="19"/>
      <c r="Q111" s="19"/>
      <c r="X111" s="19" t="s">
        <v>238</v>
      </c>
      <c r="Y111" s="19">
        <v>178.24</v>
      </c>
      <c r="Z111" s="19"/>
      <c r="AA111" s="18"/>
      <c r="AB111" s="103"/>
      <c r="AC111" s="103"/>
    </row>
    <row r="112" spans="1:29" ht="18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85"/>
      <c r="K112" s="21"/>
      <c r="L112" s="21"/>
      <c r="M112" s="19"/>
      <c r="N112" s="19"/>
      <c r="O112" s="19"/>
      <c r="P112" s="19"/>
      <c r="Q112" s="19"/>
      <c r="X112" s="19" t="s">
        <v>280</v>
      </c>
      <c r="Y112" s="19">
        <v>159.81</v>
      </c>
      <c r="Z112" s="19"/>
      <c r="AA112" s="18"/>
      <c r="AB112" s="103"/>
      <c r="AC112" s="103"/>
    </row>
    <row r="113" spans="1:29" ht="18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85"/>
      <c r="K113" s="21"/>
      <c r="L113" s="21"/>
      <c r="M113" s="19"/>
      <c r="N113" s="19"/>
      <c r="O113" s="19"/>
      <c r="P113" s="19"/>
      <c r="Q113" s="19"/>
      <c r="X113" s="19" t="s">
        <v>281</v>
      </c>
      <c r="Y113" s="19">
        <v>10.73</v>
      </c>
      <c r="Z113" s="19"/>
      <c r="AA113" s="18"/>
      <c r="AB113" s="103"/>
      <c r="AC113" s="103"/>
    </row>
    <row r="114" spans="1:29" ht="18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85"/>
      <c r="K114" s="21"/>
      <c r="L114" s="21"/>
      <c r="M114" s="19"/>
      <c r="N114" s="19"/>
      <c r="O114" s="19"/>
      <c r="P114" s="19"/>
      <c r="Q114" s="19"/>
      <c r="X114" s="19" t="s">
        <v>282</v>
      </c>
      <c r="Y114" s="19">
        <v>166.904</v>
      </c>
      <c r="Z114" s="19"/>
      <c r="AA114" s="18"/>
      <c r="AB114" s="103"/>
      <c r="AC114" s="103"/>
    </row>
    <row r="115" spans="1:29" ht="18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85"/>
      <c r="K115" s="21"/>
      <c r="L115" s="21"/>
      <c r="M115" s="19"/>
      <c r="N115" s="19"/>
      <c r="O115" s="19"/>
      <c r="P115" s="19"/>
      <c r="Q115" s="19"/>
      <c r="X115" s="19" t="s">
        <v>253</v>
      </c>
      <c r="Y115" s="19">
        <v>464.61</v>
      </c>
      <c r="Z115" s="19"/>
      <c r="AA115" s="18"/>
      <c r="AB115" s="103"/>
      <c r="AC115" s="103"/>
    </row>
    <row r="116" spans="1:29" ht="18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85"/>
      <c r="K116" s="21"/>
      <c r="L116" s="21"/>
      <c r="M116" s="19"/>
      <c r="N116" s="19"/>
      <c r="O116" s="19"/>
      <c r="P116" s="19"/>
      <c r="Q116" s="19"/>
      <c r="X116" s="19" t="s">
        <v>285</v>
      </c>
      <c r="Y116" s="19">
        <v>1.2150000000000001</v>
      </c>
      <c r="Z116" s="19"/>
      <c r="AA116" s="18"/>
      <c r="AB116" s="103"/>
      <c r="AC116" s="103"/>
    </row>
    <row r="117" spans="1:29" ht="18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85"/>
      <c r="K117" s="21"/>
      <c r="L117" s="21"/>
      <c r="M117" s="19"/>
      <c r="N117" s="19"/>
      <c r="O117" s="19"/>
      <c r="P117" s="19"/>
      <c r="Q117" s="19"/>
      <c r="X117" s="19" t="s">
        <v>288</v>
      </c>
      <c r="Y117" s="19">
        <v>19.03</v>
      </c>
      <c r="Z117" s="19"/>
      <c r="AA117" s="18"/>
      <c r="AB117" s="103"/>
      <c r="AC117" s="103"/>
    </row>
    <row r="118" spans="1:29" ht="18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85"/>
      <c r="K118" s="21"/>
      <c r="L118" s="21"/>
      <c r="M118" s="19"/>
      <c r="N118" s="19"/>
      <c r="O118" s="19"/>
      <c r="P118" s="19"/>
      <c r="Q118" s="19"/>
      <c r="X118" s="19" t="s">
        <v>289</v>
      </c>
      <c r="Y118" s="19">
        <v>251.44200000000001</v>
      </c>
      <c r="Z118" s="19"/>
      <c r="AA118" s="18"/>
      <c r="AB118" s="103"/>
      <c r="AC118" s="103"/>
    </row>
    <row r="119" spans="1:29" ht="18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85"/>
      <c r="K119" s="21"/>
      <c r="L119" s="21"/>
      <c r="M119" s="19"/>
      <c r="N119" s="19"/>
      <c r="O119" s="19"/>
      <c r="P119" s="19"/>
      <c r="Q119" s="19"/>
      <c r="X119" s="19" t="s">
        <v>290</v>
      </c>
      <c r="Y119" s="19">
        <v>163.75</v>
      </c>
      <c r="Z119" s="19"/>
      <c r="AA119" s="18"/>
      <c r="AB119" s="103"/>
      <c r="AC119" s="103"/>
    </row>
    <row r="120" spans="1:29" ht="18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85"/>
      <c r="K120" s="21"/>
      <c r="L120" s="21"/>
      <c r="M120" s="19"/>
      <c r="N120" s="19"/>
      <c r="O120" s="19"/>
      <c r="P120" s="19"/>
      <c r="Q120" s="19"/>
      <c r="X120" s="19" t="s">
        <v>286</v>
      </c>
      <c r="Y120" s="19">
        <v>21.035</v>
      </c>
      <c r="Z120" s="19"/>
      <c r="AA120" s="18"/>
      <c r="AB120" s="103"/>
      <c r="AC120" s="103"/>
    </row>
    <row r="121" spans="1:29" ht="18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85"/>
      <c r="K121" s="21"/>
      <c r="L121" s="21"/>
      <c r="M121" s="19"/>
      <c r="N121" s="19"/>
      <c r="O121" s="19"/>
      <c r="P121" s="19"/>
      <c r="Q121" s="19"/>
      <c r="X121" s="19" t="s">
        <v>287</v>
      </c>
      <c r="Y121" s="19">
        <v>0.28000000000000003</v>
      </c>
      <c r="Z121" s="19"/>
      <c r="AA121" s="18"/>
      <c r="AB121" s="103"/>
      <c r="AC121" s="103"/>
    </row>
    <row r="122" spans="1:29" ht="18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85"/>
      <c r="K122" s="21"/>
      <c r="L122" s="21"/>
      <c r="M122" s="19"/>
      <c r="N122" s="19"/>
      <c r="O122" s="19"/>
      <c r="P122" s="19"/>
      <c r="Q122" s="19"/>
      <c r="X122" s="19" t="s">
        <v>291</v>
      </c>
      <c r="Y122" s="19">
        <v>22.346</v>
      </c>
      <c r="Z122" s="19"/>
      <c r="AA122" s="18"/>
      <c r="AB122" s="103"/>
      <c r="AC122" s="103"/>
    </row>
    <row r="123" spans="1:29" ht="18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85"/>
      <c r="K123" s="21"/>
      <c r="L123" s="21"/>
      <c r="M123" s="19"/>
      <c r="N123" s="19"/>
      <c r="O123" s="19"/>
      <c r="P123" s="19"/>
      <c r="Q123" s="19"/>
      <c r="X123" s="19" t="s">
        <v>283</v>
      </c>
      <c r="Y123" s="19">
        <v>50.29</v>
      </c>
      <c r="Z123" s="19"/>
      <c r="AA123" s="18"/>
      <c r="AB123" s="103"/>
      <c r="AC123" s="103"/>
    </row>
    <row r="124" spans="1:29" ht="18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85"/>
      <c r="K124" s="21"/>
      <c r="L124" s="21"/>
      <c r="Z124" s="19"/>
      <c r="AA124" s="18"/>
    </row>
    <row r="125" spans="1:29" ht="18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85"/>
      <c r="K125" s="21"/>
      <c r="L125" s="21"/>
      <c r="V125" s="450"/>
      <c r="W125" s="450"/>
      <c r="X125" s="450"/>
      <c r="Y125" s="450"/>
      <c r="Z125" s="101"/>
      <c r="AA125" s="102"/>
    </row>
    <row r="126" spans="1:29" ht="18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85"/>
      <c r="K126" s="21"/>
      <c r="L126" s="21"/>
      <c r="V126" s="450"/>
      <c r="W126" s="450"/>
      <c r="X126" s="450"/>
      <c r="Y126" s="450"/>
      <c r="Z126" s="101"/>
      <c r="AA126" s="102"/>
    </row>
    <row r="127" spans="1:29" ht="18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85"/>
      <c r="K127" s="21"/>
      <c r="L127" s="21"/>
      <c r="V127" s="450"/>
      <c r="W127" s="450"/>
      <c r="X127" s="450"/>
      <c r="Y127" s="450"/>
      <c r="Z127" s="101"/>
      <c r="AA127" s="102"/>
    </row>
    <row r="128" spans="1:29" ht="18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85"/>
      <c r="K128" s="21"/>
      <c r="L128" s="21"/>
      <c r="V128" s="450"/>
      <c r="W128" s="450"/>
      <c r="X128" s="450"/>
      <c r="Y128" s="450"/>
      <c r="Z128" s="101"/>
      <c r="AA128" s="102"/>
    </row>
    <row r="129" spans="1:27" ht="18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85"/>
      <c r="K129" s="21"/>
      <c r="L129" s="21"/>
      <c r="V129" s="450"/>
      <c r="W129" s="450"/>
      <c r="X129" s="450"/>
      <c r="Y129" s="450"/>
      <c r="Z129" s="101"/>
      <c r="AA129" s="102"/>
    </row>
    <row r="130" spans="1:27" ht="18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85"/>
      <c r="K130" s="21"/>
      <c r="L130" s="21"/>
      <c r="V130" s="450"/>
      <c r="W130" s="450"/>
      <c r="X130" s="450"/>
      <c r="Y130" s="450"/>
      <c r="Z130" s="101"/>
      <c r="AA130" s="102"/>
    </row>
    <row r="131" spans="1:27" ht="18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85"/>
      <c r="K131" s="21"/>
      <c r="L131" s="21"/>
      <c r="V131" s="450"/>
      <c r="W131" s="450"/>
      <c r="X131" s="450"/>
      <c r="Y131" s="450"/>
    </row>
    <row r="132" spans="1:27" ht="18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85"/>
      <c r="K132" s="21"/>
      <c r="L132" s="21"/>
      <c r="V132" s="450"/>
      <c r="W132" s="450"/>
      <c r="X132" s="450"/>
      <c r="Y132" s="450"/>
    </row>
    <row r="133" spans="1:27" ht="18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85"/>
      <c r="K133" s="21"/>
      <c r="L133" s="21"/>
    </row>
    <row r="134" spans="1:27" ht="18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85"/>
      <c r="K134" s="21"/>
      <c r="L134" s="21"/>
    </row>
    <row r="135" spans="1:27" ht="18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85"/>
      <c r="K135" s="21"/>
      <c r="L135" s="21"/>
    </row>
    <row r="136" spans="1:27" ht="18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85"/>
      <c r="K136" s="21"/>
      <c r="L136" s="21"/>
    </row>
    <row r="137" spans="1:27" ht="18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85"/>
      <c r="K137" s="21"/>
      <c r="L137" s="21"/>
    </row>
    <row r="138" spans="1:27" ht="18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85"/>
      <c r="K138" s="21"/>
      <c r="L138" s="21"/>
    </row>
    <row r="139" spans="1:27" ht="18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85"/>
      <c r="K139" s="21"/>
      <c r="L139" s="21"/>
    </row>
    <row r="140" spans="1:27" ht="18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85"/>
      <c r="K140" s="21"/>
      <c r="L140" s="21"/>
    </row>
    <row r="141" spans="1:27" ht="18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85"/>
      <c r="K141" s="21"/>
      <c r="L141" s="21"/>
    </row>
    <row r="142" spans="1:27" ht="18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85"/>
      <c r="K142" s="21"/>
      <c r="L142" s="21"/>
    </row>
    <row r="143" spans="1:27" ht="18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85"/>
      <c r="K143" s="21"/>
      <c r="L143" s="21"/>
    </row>
    <row r="144" spans="1:27" ht="18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85"/>
      <c r="K144" s="21"/>
      <c r="L144" s="21"/>
    </row>
    <row r="145" spans="1:12" ht="18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85"/>
      <c r="K145" s="21"/>
      <c r="L145" s="21"/>
    </row>
    <row r="146" spans="1:12" ht="18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85"/>
      <c r="K146" s="21"/>
      <c r="L146" s="21"/>
    </row>
    <row r="147" spans="1:12" ht="18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85"/>
      <c r="K147" s="21"/>
      <c r="L147" s="21"/>
    </row>
    <row r="148" spans="1:12" ht="18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85"/>
      <c r="K148" s="21"/>
      <c r="L148" s="21"/>
    </row>
    <row r="149" spans="1:12" ht="18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85"/>
      <c r="K149" s="21"/>
      <c r="L149" s="21"/>
    </row>
    <row r="150" spans="1:12" ht="18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85"/>
      <c r="K150" s="21"/>
      <c r="L150" s="21"/>
    </row>
    <row r="151" spans="1:12" ht="18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85"/>
      <c r="K151" s="21"/>
      <c r="L151" s="21"/>
    </row>
    <row r="152" spans="1:12" ht="18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85"/>
      <c r="K152" s="21"/>
      <c r="L152" s="21"/>
    </row>
    <row r="153" spans="1:12" ht="18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85"/>
      <c r="K153" s="21"/>
      <c r="L153" s="21"/>
    </row>
    <row r="154" spans="1:12" ht="18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85"/>
      <c r="K154" s="21"/>
      <c r="L154" s="21"/>
    </row>
    <row r="155" spans="1:12" ht="18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85"/>
      <c r="K155" s="21"/>
      <c r="L155" s="21"/>
    </row>
    <row r="156" spans="1:12" ht="18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85"/>
      <c r="K156" s="21"/>
      <c r="L156" s="21"/>
    </row>
    <row r="157" spans="1:12" ht="18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85"/>
      <c r="K157" s="21"/>
      <c r="L157" s="21"/>
    </row>
    <row r="158" spans="1:12" ht="18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85"/>
      <c r="K158" s="21"/>
      <c r="L158" s="21"/>
    </row>
    <row r="159" spans="1:12" ht="18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85"/>
      <c r="K159" s="21"/>
      <c r="L159" s="21"/>
    </row>
    <row r="160" spans="1:12" ht="18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85"/>
      <c r="K160" s="21"/>
      <c r="L160" s="21"/>
    </row>
    <row r="161" spans="1:12" ht="18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85"/>
      <c r="K161" s="21"/>
      <c r="L161" s="21"/>
    </row>
    <row r="162" spans="1:12" ht="18.75" customHeight="1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85"/>
      <c r="K162" s="21"/>
      <c r="L162" s="21"/>
    </row>
    <row r="163" spans="1:12" ht="18.75" customHeight="1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85"/>
      <c r="K163" s="21"/>
      <c r="L163" s="21"/>
    </row>
    <row r="164" spans="1:12" ht="18.75" customHeight="1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85"/>
      <c r="K164" s="21"/>
      <c r="L164" s="21"/>
    </row>
    <row r="165" spans="1:12" ht="18.75" customHeight="1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85"/>
      <c r="K165" s="21"/>
      <c r="L165" s="21"/>
    </row>
    <row r="166" spans="1:12" ht="18.75" customHeight="1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85"/>
      <c r="K166" s="21"/>
      <c r="L166" s="21"/>
    </row>
    <row r="167" spans="1:12" ht="18.75" customHeight="1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85"/>
      <c r="K167" s="21"/>
      <c r="L167" s="21"/>
    </row>
    <row r="168" spans="1:12" ht="18.75" customHeigh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85"/>
      <c r="K168" s="21"/>
      <c r="L168" s="21"/>
    </row>
    <row r="169" spans="1:12" ht="18.75" customHeigh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85"/>
      <c r="K169" s="21"/>
      <c r="L169" s="21"/>
    </row>
    <row r="170" spans="1:12" ht="18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85"/>
      <c r="K170" s="21"/>
      <c r="L170" s="21"/>
    </row>
    <row r="171" spans="1:12" ht="18.7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85"/>
      <c r="K171" s="21"/>
      <c r="L171" s="21"/>
    </row>
    <row r="172" spans="1:12" ht="18.75" customHeight="1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85"/>
      <c r="K172" s="21"/>
      <c r="L172" s="21"/>
    </row>
    <row r="173" spans="1:12" ht="18.75" customHeight="1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85"/>
      <c r="K173" s="21"/>
      <c r="L173" s="21"/>
    </row>
    <row r="174" spans="1:12" ht="18.75" customHeight="1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85"/>
      <c r="K174" s="21"/>
      <c r="L174" s="21"/>
    </row>
    <row r="175" spans="1:12" ht="18.75" customHeight="1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85"/>
      <c r="K175" s="21"/>
      <c r="L175" s="21"/>
    </row>
    <row r="176" spans="1:12" ht="18.75" customHeight="1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85"/>
      <c r="K176" s="21"/>
      <c r="L176" s="21"/>
    </row>
    <row r="177" spans="1:12" ht="18.75" customHeight="1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85"/>
      <c r="K177" s="21"/>
      <c r="L177" s="21"/>
    </row>
    <row r="178" spans="1:12" ht="18.75" customHeight="1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85"/>
      <c r="K178" s="21"/>
      <c r="L178" s="21"/>
    </row>
    <row r="179" spans="1:12" ht="18.75" customHeight="1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85"/>
      <c r="K179" s="21"/>
      <c r="L179" s="21"/>
    </row>
    <row r="180" spans="1:12" ht="18.75" customHeight="1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85"/>
      <c r="K180" s="21"/>
      <c r="L180" s="21"/>
    </row>
    <row r="181" spans="1:12" ht="18.75" customHeigh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85"/>
      <c r="K181" s="21"/>
      <c r="L181" s="21"/>
    </row>
    <row r="182" spans="1:12" ht="18.75" customHeight="1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85"/>
      <c r="K182" s="21"/>
      <c r="L182" s="21"/>
    </row>
    <row r="183" spans="1:12" ht="18.75" customHeight="1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85"/>
      <c r="K183" s="21"/>
      <c r="L183" s="21"/>
    </row>
    <row r="184" spans="1:12" ht="18.75" customHeight="1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85"/>
      <c r="K184" s="21"/>
      <c r="L184" s="21"/>
    </row>
    <row r="185" spans="1:12" ht="18.75" customHeight="1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85"/>
      <c r="K185" s="21"/>
      <c r="L185" s="21"/>
    </row>
    <row r="186" spans="1:12" ht="18.75" customHeigh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85"/>
      <c r="K186" s="21"/>
      <c r="L186" s="21"/>
    </row>
    <row r="187" spans="1:12" ht="18.75" customHeigh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85"/>
      <c r="K187" s="21"/>
      <c r="L187" s="21"/>
    </row>
    <row r="188" spans="1:12" ht="18.75" customHeight="1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85"/>
      <c r="K188" s="21"/>
      <c r="L188" s="21"/>
    </row>
    <row r="189" spans="1:12" ht="18.75" customHeight="1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85"/>
      <c r="K189" s="21"/>
      <c r="L189" s="21"/>
    </row>
    <row r="190" spans="1:12" ht="18.75" customHeight="1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85"/>
      <c r="K190" s="21"/>
      <c r="L190" s="21"/>
    </row>
    <row r="191" spans="1:12" ht="18.75" customHeight="1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85"/>
      <c r="K191" s="21"/>
      <c r="L191" s="21"/>
    </row>
    <row r="192" spans="1:12" ht="18.75" customHeight="1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85"/>
      <c r="K192" s="21"/>
      <c r="L192" s="21"/>
    </row>
    <row r="193" spans="1:12" ht="18.75" customHeight="1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85"/>
      <c r="K193" s="21"/>
      <c r="L193" s="21"/>
    </row>
    <row r="194" spans="1:12" ht="18.75" customHeight="1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85"/>
      <c r="K194" s="21"/>
      <c r="L194" s="21"/>
    </row>
    <row r="195" spans="1:12" ht="18.75" customHeigh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85"/>
      <c r="K195" s="21"/>
      <c r="L195" s="21"/>
    </row>
    <row r="196" spans="1:12" ht="18.75" customHeight="1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85"/>
      <c r="K196" s="21"/>
      <c r="L196" s="21"/>
    </row>
    <row r="197" spans="1:12" ht="18.75" customHeight="1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85"/>
      <c r="K197" s="21"/>
      <c r="L197" s="21"/>
    </row>
    <row r="198" spans="1:12" ht="18.75" customHeight="1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85"/>
      <c r="K198" s="21"/>
      <c r="L198" s="21"/>
    </row>
    <row r="199" spans="1:12" ht="18.75" customHeight="1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85"/>
      <c r="K199" s="21"/>
      <c r="L199" s="21"/>
    </row>
    <row r="200" spans="1:12" ht="18.75" customHeight="1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85"/>
      <c r="K200" s="21"/>
      <c r="L200" s="21"/>
    </row>
    <row r="201" spans="1:12" ht="18.75" customHeight="1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85"/>
      <c r="K201" s="21"/>
      <c r="L201" s="21"/>
    </row>
    <row r="202" spans="1:12" ht="18.75" customHeight="1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85"/>
      <c r="K202" s="21"/>
      <c r="L202" s="21"/>
    </row>
    <row r="203" spans="1:12" ht="18.75" customHeight="1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85"/>
      <c r="K203" s="21"/>
      <c r="L203" s="21"/>
    </row>
    <row r="204" spans="1:12" ht="18.75" customHeight="1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85"/>
      <c r="K204" s="21"/>
      <c r="L204" s="21"/>
    </row>
    <row r="205" spans="1:12" ht="18.75" customHeight="1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85"/>
      <c r="K205" s="21"/>
      <c r="L205" s="21"/>
    </row>
    <row r="206" spans="1:12" ht="18.75" customHeight="1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85"/>
      <c r="K206" s="21"/>
      <c r="L206" s="21"/>
    </row>
    <row r="207" spans="1:12" ht="18.75" customHeight="1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85"/>
      <c r="K207" s="21"/>
      <c r="L207" s="21"/>
    </row>
    <row r="208" spans="1:12" ht="18.75" customHeight="1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85"/>
      <c r="K208" s="21"/>
      <c r="L208" s="21"/>
    </row>
    <row r="209" spans="1:12" ht="18.75" customHeight="1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85"/>
      <c r="K209" s="21"/>
      <c r="L209" s="21"/>
    </row>
    <row r="210" spans="1:12" ht="18.75" customHeight="1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85"/>
      <c r="K210" s="21"/>
      <c r="L210" s="21"/>
    </row>
    <row r="211" spans="1:12" ht="18.75" customHeight="1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85"/>
      <c r="K211" s="21"/>
      <c r="L211" s="21"/>
    </row>
    <row r="212" spans="1:12" ht="18.75" customHeight="1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85"/>
      <c r="K212" s="21"/>
      <c r="L212" s="21"/>
    </row>
    <row r="213" spans="1:12" ht="18.75" customHeight="1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85"/>
      <c r="K213" s="21"/>
      <c r="L213" s="21"/>
    </row>
    <row r="214" spans="1:12" ht="18.75" customHeight="1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85"/>
      <c r="K214" s="21"/>
      <c r="L214" s="21"/>
    </row>
    <row r="215" spans="1:12" ht="18.75" customHeight="1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85"/>
      <c r="K215" s="21"/>
      <c r="L215" s="21"/>
    </row>
    <row r="216" spans="1:12" ht="18.75" customHeight="1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85"/>
      <c r="K216" s="21"/>
      <c r="L216" s="21"/>
    </row>
    <row r="217" spans="1:12" ht="18.75" customHeight="1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85"/>
      <c r="K217" s="21"/>
      <c r="L217" s="21"/>
    </row>
    <row r="218" spans="1:12" ht="18.75" customHeight="1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85"/>
      <c r="K218" s="21"/>
      <c r="L218" s="21"/>
    </row>
    <row r="219" spans="1:12" ht="18.75" customHeight="1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85"/>
      <c r="K219" s="21"/>
      <c r="L219" s="21"/>
    </row>
    <row r="220" spans="1:12" ht="18.75" customHeight="1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85"/>
      <c r="K220" s="21"/>
      <c r="L220" s="21"/>
    </row>
    <row r="221" spans="1:12" ht="18.75" customHeight="1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85"/>
      <c r="K221" s="21"/>
      <c r="L221" s="21"/>
    </row>
    <row r="222" spans="1:12" ht="18.75" customHeight="1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85"/>
      <c r="K222" s="21"/>
      <c r="L222" s="21"/>
    </row>
    <row r="223" spans="1:12" ht="18.75" customHeight="1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85"/>
      <c r="K223" s="21"/>
      <c r="L223" s="21"/>
    </row>
    <row r="224" spans="1:12" ht="18.75" customHeight="1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85"/>
      <c r="K224" s="21"/>
      <c r="L224" s="21"/>
    </row>
    <row r="225" spans="1:12" ht="18.75" customHeight="1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85"/>
      <c r="K225" s="21"/>
      <c r="L225" s="21"/>
    </row>
    <row r="226" spans="1:12" ht="18.75" customHeight="1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85"/>
      <c r="K226" s="21"/>
      <c r="L226" s="21"/>
    </row>
    <row r="227" spans="1:12" ht="18.75" customHeight="1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85"/>
      <c r="K227" s="21"/>
      <c r="L227" s="21"/>
    </row>
    <row r="228" spans="1:12" ht="18.75" customHeight="1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85"/>
      <c r="K228" s="21"/>
      <c r="L228" s="21"/>
    </row>
    <row r="229" spans="1:12" ht="18.75" customHeight="1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85"/>
      <c r="K229" s="21"/>
      <c r="L229" s="21"/>
    </row>
    <row r="230" spans="1:12" ht="18.75" customHeight="1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85"/>
      <c r="K230" s="21"/>
      <c r="L230" s="21"/>
    </row>
    <row r="231" spans="1:12" ht="18.75" customHeight="1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85"/>
      <c r="K231" s="21"/>
      <c r="L231" s="21"/>
    </row>
    <row r="232" spans="1:12" ht="18.75" customHeight="1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85"/>
      <c r="K232" s="21"/>
      <c r="L232" s="21"/>
    </row>
    <row r="233" spans="1:12" ht="18.75" customHeight="1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85"/>
      <c r="K233" s="21"/>
      <c r="L233" s="21"/>
    </row>
    <row r="234" spans="1:12" ht="18.75" customHeight="1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85"/>
      <c r="K234" s="21"/>
      <c r="L234" s="21"/>
    </row>
    <row r="235" spans="1:12" ht="18.75" customHeight="1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85"/>
      <c r="K235" s="21"/>
      <c r="L235" s="21"/>
    </row>
    <row r="236" spans="1:12" ht="18.75" customHeight="1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85"/>
      <c r="K236" s="21"/>
      <c r="L236" s="21"/>
    </row>
    <row r="237" spans="1:12" ht="18.75" customHeight="1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85"/>
      <c r="K237" s="21"/>
      <c r="L237" s="21"/>
    </row>
    <row r="238" spans="1:12" ht="18.75" customHeight="1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85"/>
      <c r="K238" s="21"/>
      <c r="L238" s="21"/>
    </row>
    <row r="239" spans="1:12" ht="18.75" customHeight="1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85"/>
      <c r="K239" s="21"/>
      <c r="L239" s="21"/>
    </row>
    <row r="240" spans="1:12" ht="18.75" customHeight="1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85"/>
      <c r="K240" s="21"/>
      <c r="L240" s="21"/>
    </row>
    <row r="241" spans="1:12" ht="18.75" customHeight="1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85"/>
      <c r="K241" s="21"/>
      <c r="L241" s="21"/>
    </row>
    <row r="242" spans="1:12" ht="18.75" customHeight="1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85"/>
      <c r="K242" s="21"/>
      <c r="L242" s="21"/>
    </row>
    <row r="243" spans="1:12" ht="18.75" customHeight="1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85"/>
      <c r="K243" s="21"/>
      <c r="L243" s="21"/>
    </row>
    <row r="244" spans="1:12" ht="18.75" customHeight="1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85"/>
      <c r="K244" s="21"/>
      <c r="L244" s="21"/>
    </row>
    <row r="245" spans="1:12" ht="18.75" customHeight="1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85"/>
      <c r="K245" s="21"/>
      <c r="L245" s="21"/>
    </row>
    <row r="246" spans="1:12" ht="18.75" customHeight="1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85"/>
      <c r="K246" s="21"/>
      <c r="L246" s="21"/>
    </row>
    <row r="247" spans="1:12" ht="18.75" customHeight="1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85"/>
      <c r="K247" s="21"/>
      <c r="L247" s="21"/>
    </row>
    <row r="248" spans="1:12" ht="18.75" customHeight="1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85"/>
      <c r="K248" s="21"/>
      <c r="L248" s="21"/>
    </row>
    <row r="249" spans="1:12" ht="18.75" customHeight="1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85"/>
      <c r="K249" s="21"/>
      <c r="L249" s="21"/>
    </row>
    <row r="250" spans="1:12" ht="18.75" customHeight="1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85"/>
      <c r="K250" s="21"/>
      <c r="L250" s="21"/>
    </row>
    <row r="251" spans="1:12" ht="18.75" customHeight="1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85"/>
      <c r="K251" s="21"/>
      <c r="L251" s="21"/>
    </row>
    <row r="252" spans="1:12" ht="18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85"/>
      <c r="K252" s="21"/>
      <c r="L252" s="21"/>
    </row>
    <row r="253" spans="1:12" ht="18.75" customHeight="1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85"/>
      <c r="K253" s="21"/>
      <c r="L253" s="21"/>
    </row>
    <row r="254" spans="1:12" ht="18.75" customHeight="1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85"/>
      <c r="K254" s="21"/>
      <c r="L254" s="21"/>
    </row>
    <row r="255" spans="1:12" ht="18.75" customHeight="1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85"/>
      <c r="K255" s="21"/>
      <c r="L255" s="21"/>
    </row>
    <row r="256" spans="1:12" ht="18.75" customHeight="1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85"/>
      <c r="K256" s="21"/>
      <c r="L256" s="21"/>
    </row>
    <row r="257" spans="1:12" ht="18.75" customHeight="1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85"/>
      <c r="K257" s="21"/>
      <c r="L257" s="21"/>
    </row>
    <row r="258" spans="1:12" ht="18.75" customHeight="1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85"/>
      <c r="K258" s="21"/>
      <c r="L258" s="21"/>
    </row>
    <row r="259" spans="1:12" ht="18.75" customHeight="1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85"/>
      <c r="K259" s="21"/>
      <c r="L259" s="21"/>
    </row>
    <row r="260" spans="1:12" ht="18.75" customHeight="1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85"/>
      <c r="K260" s="21"/>
      <c r="L260" s="21"/>
    </row>
    <row r="261" spans="1:12" ht="18.75" customHeight="1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85"/>
      <c r="K261" s="21"/>
      <c r="L261" s="21"/>
    </row>
    <row r="262" spans="1:12" ht="18.75" customHeight="1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85"/>
      <c r="K262" s="21"/>
      <c r="L262" s="21"/>
    </row>
    <row r="263" spans="1:12" ht="18.75" customHeight="1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85"/>
      <c r="K263" s="21"/>
      <c r="L263" s="21"/>
    </row>
    <row r="264" spans="1:12" ht="18.75" customHeight="1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85"/>
      <c r="K264" s="21"/>
      <c r="L264" s="21"/>
    </row>
    <row r="265" spans="1:12" ht="18.75" customHeight="1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85"/>
      <c r="K265" s="21"/>
      <c r="L265" s="21"/>
    </row>
    <row r="266" spans="1:12" ht="18.75" customHeight="1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85"/>
      <c r="K266" s="21"/>
      <c r="L266" s="21"/>
    </row>
    <row r="267" spans="1:12" ht="18.75" customHeight="1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85"/>
      <c r="K267" s="21"/>
      <c r="L267" s="21"/>
    </row>
    <row r="268" spans="1:12" ht="18.75" customHeight="1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85"/>
      <c r="K268" s="21"/>
      <c r="L268" s="21"/>
    </row>
    <row r="269" spans="1:12" ht="18.75" customHeight="1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85"/>
      <c r="K269" s="21"/>
      <c r="L269" s="21"/>
    </row>
    <row r="270" spans="1:12" ht="18.75" customHeight="1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85"/>
      <c r="K270" s="21"/>
      <c r="L270" s="21"/>
    </row>
    <row r="271" spans="1:12" ht="18.75" customHeight="1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85"/>
      <c r="K271" s="21"/>
      <c r="L271" s="21"/>
    </row>
    <row r="272" spans="1:12" ht="18.75" customHeight="1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85"/>
      <c r="K272" s="21"/>
      <c r="L272" s="21"/>
    </row>
    <row r="273" spans="1:12" ht="18.75" customHeight="1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85"/>
      <c r="K273" s="21"/>
      <c r="L273" s="21"/>
    </row>
    <row r="274" spans="1:12" ht="18.75" customHeight="1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85"/>
      <c r="K274" s="21"/>
      <c r="L274" s="21"/>
    </row>
    <row r="275" spans="1:12" ht="18.75" customHeight="1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85"/>
      <c r="K275" s="21"/>
      <c r="L275" s="21"/>
    </row>
    <row r="276" spans="1:12" ht="18.75" customHeight="1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85"/>
      <c r="K276" s="21"/>
      <c r="L276" s="21"/>
    </row>
    <row r="277" spans="1:12" ht="18.75" customHeight="1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85"/>
      <c r="K277" s="21"/>
      <c r="L277" s="21"/>
    </row>
    <row r="278" spans="1:12" ht="18.75" customHeight="1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85"/>
      <c r="K278" s="21"/>
      <c r="L278" s="21"/>
    </row>
    <row r="279" spans="1:12" ht="18.75" customHeight="1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85"/>
      <c r="K279" s="21"/>
      <c r="L279" s="21"/>
    </row>
    <row r="280" spans="1:12" ht="18.75" customHeight="1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85"/>
      <c r="K280" s="21"/>
      <c r="L280" s="21"/>
    </row>
    <row r="281" spans="1:12" ht="18.75" customHeight="1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85"/>
      <c r="K281" s="21"/>
      <c r="L281" s="21"/>
    </row>
    <row r="282" spans="1:12" ht="18.75" customHeight="1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85"/>
      <c r="K282" s="21"/>
      <c r="L282" s="21"/>
    </row>
    <row r="283" spans="1:12" ht="18.75" customHeight="1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85"/>
      <c r="K283" s="21"/>
      <c r="L283" s="21"/>
    </row>
    <row r="284" spans="1:12" ht="18.75" customHeight="1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85"/>
      <c r="K284" s="21"/>
      <c r="L284" s="21"/>
    </row>
    <row r="285" spans="1:12" ht="18.75" customHeight="1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85"/>
      <c r="K285" s="21"/>
      <c r="L285" s="21"/>
    </row>
    <row r="286" spans="1:12" ht="18.75" customHeight="1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85"/>
      <c r="K286" s="21"/>
      <c r="L286" s="21"/>
    </row>
    <row r="287" spans="1:12" ht="18.75" customHeight="1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85"/>
      <c r="K287" s="21"/>
      <c r="L287" s="21"/>
    </row>
    <row r="288" spans="1:12" ht="18.75" customHeight="1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85"/>
      <c r="K288" s="21"/>
      <c r="L288" s="21"/>
    </row>
    <row r="289" spans="1:12" ht="18.75" customHeight="1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85"/>
      <c r="K289" s="21"/>
      <c r="L289" s="21"/>
    </row>
    <row r="290" spans="1:12" ht="18.75" customHeight="1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85"/>
      <c r="K290" s="21"/>
      <c r="L290" s="21"/>
    </row>
    <row r="291" spans="1:12" ht="18.75" customHeight="1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85"/>
      <c r="K291" s="21"/>
      <c r="L291" s="21"/>
    </row>
    <row r="292" spans="1:12" ht="18.75" customHeight="1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85"/>
      <c r="K292" s="21"/>
      <c r="L292" s="21"/>
    </row>
    <row r="293" spans="1:12" ht="18.75" customHeight="1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85"/>
      <c r="K293" s="21"/>
      <c r="L293" s="21"/>
    </row>
    <row r="294" spans="1:12" ht="18.75" customHeight="1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85"/>
      <c r="K294" s="21"/>
      <c r="L294" s="21"/>
    </row>
    <row r="295" spans="1:12" ht="18.75" customHeight="1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85"/>
      <c r="K295" s="21"/>
      <c r="L295" s="21"/>
    </row>
    <row r="296" spans="1:12" ht="18.75" customHeight="1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85"/>
      <c r="K296" s="21"/>
      <c r="L296" s="21"/>
    </row>
    <row r="297" spans="1:12" ht="18.75" customHeight="1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85"/>
      <c r="K297" s="21"/>
      <c r="L297" s="21"/>
    </row>
    <row r="298" spans="1:12" ht="18.75" customHeight="1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85"/>
      <c r="K298" s="21"/>
      <c r="L298" s="21"/>
    </row>
    <row r="299" spans="1:12" ht="18.75" customHeight="1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85"/>
      <c r="K299" s="21"/>
      <c r="L299" s="21"/>
    </row>
    <row r="300" spans="1:12" ht="18.75" customHeight="1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85"/>
      <c r="K300" s="21"/>
      <c r="L300" s="21"/>
    </row>
    <row r="301" spans="1:12" ht="18.75" customHeight="1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85"/>
      <c r="K301" s="21"/>
      <c r="L301" s="21"/>
    </row>
    <row r="302" spans="1:12" ht="18.75" customHeight="1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85"/>
      <c r="K302" s="21"/>
      <c r="L302" s="21"/>
    </row>
    <row r="303" spans="1:12" ht="18.75" customHeight="1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85"/>
      <c r="K303" s="21"/>
      <c r="L303" s="21"/>
    </row>
    <row r="304" spans="1:12" ht="18.75" customHeight="1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85"/>
      <c r="K304" s="21"/>
      <c r="L304" s="21"/>
    </row>
    <row r="305" spans="1:12" ht="18.75" customHeight="1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85"/>
      <c r="K305" s="21"/>
      <c r="L305" s="21"/>
    </row>
    <row r="306" spans="1:12" ht="18.75" customHeight="1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85"/>
      <c r="K306" s="21"/>
      <c r="L306" s="21"/>
    </row>
    <row r="307" spans="1:12" ht="18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85"/>
      <c r="K307" s="21"/>
      <c r="L307" s="21"/>
    </row>
    <row r="308" spans="1:12" ht="18.75" customHeight="1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85"/>
      <c r="K308" s="21"/>
      <c r="L308" s="21"/>
    </row>
    <row r="309" spans="1:12" ht="18.75" customHeight="1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85"/>
      <c r="K309" s="21"/>
      <c r="L309" s="21"/>
    </row>
    <row r="310" spans="1:12" ht="18.75" customHeight="1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85"/>
      <c r="K310" s="21"/>
      <c r="L310" s="21"/>
    </row>
    <row r="311" spans="1:12" ht="18.75" customHeight="1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85"/>
      <c r="K311" s="21"/>
      <c r="L311" s="21"/>
    </row>
    <row r="312" spans="1:12" ht="18.75" customHeight="1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85"/>
      <c r="K312" s="21"/>
      <c r="L312" s="21"/>
    </row>
    <row r="313" spans="1:12" ht="18.75" customHeight="1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85"/>
      <c r="K313" s="21"/>
      <c r="L313" s="21"/>
    </row>
    <row r="314" spans="1:12" ht="18.75" customHeight="1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85"/>
      <c r="K314" s="21"/>
      <c r="L314" s="21"/>
    </row>
    <row r="315" spans="1:12" ht="18.75" customHeight="1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85"/>
      <c r="K315" s="21"/>
      <c r="L315" s="21"/>
    </row>
    <row r="316" spans="1:12" ht="18.75" customHeight="1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85"/>
      <c r="K316" s="21"/>
      <c r="L316" s="21"/>
    </row>
    <row r="317" spans="1:12" ht="18.75" customHeight="1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85"/>
      <c r="K317" s="21"/>
      <c r="L317" s="21"/>
    </row>
    <row r="318" spans="1:12" ht="18.75" customHeight="1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85"/>
      <c r="K318" s="21"/>
      <c r="L318" s="21"/>
    </row>
    <row r="319" spans="1:12" ht="18.75" customHeight="1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85"/>
      <c r="K319" s="21"/>
      <c r="L319" s="21"/>
    </row>
    <row r="320" spans="1:12" ht="18.75" customHeight="1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85"/>
      <c r="K320" s="21"/>
      <c r="L320" s="21"/>
    </row>
    <row r="321" spans="1:12" ht="18.75" customHeight="1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85"/>
      <c r="K321" s="21"/>
      <c r="L321" s="21"/>
    </row>
    <row r="322" spans="1:12" ht="18.75" customHeight="1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85"/>
      <c r="K322" s="21"/>
      <c r="L322" s="21"/>
    </row>
    <row r="323" spans="1:12" ht="18.75" customHeight="1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85"/>
      <c r="K323" s="21"/>
      <c r="L323" s="21"/>
    </row>
    <row r="324" spans="1:12" ht="18.75" customHeight="1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85"/>
      <c r="K324" s="21"/>
      <c r="L324" s="21"/>
    </row>
    <row r="325" spans="1:12" ht="18.75" customHeight="1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85"/>
      <c r="K325" s="21"/>
      <c r="L325" s="21"/>
    </row>
    <row r="326" spans="1:12" ht="18.75" customHeight="1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85"/>
      <c r="K326" s="21"/>
      <c r="L326" s="21"/>
    </row>
    <row r="327" spans="1:12" ht="18.75" customHeight="1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85"/>
      <c r="K327" s="21"/>
      <c r="L327" s="21"/>
    </row>
    <row r="328" spans="1:12" ht="18.75" customHeight="1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85"/>
      <c r="K328" s="21"/>
      <c r="L328" s="21"/>
    </row>
    <row r="329" spans="1:12" ht="18.75" customHeight="1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85"/>
      <c r="K329" s="21"/>
      <c r="L329" s="21"/>
    </row>
    <row r="330" spans="1:12" ht="18.75" customHeight="1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85"/>
      <c r="K330" s="21"/>
      <c r="L330" s="21"/>
    </row>
    <row r="331" spans="1:12" ht="18.75" customHeight="1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85"/>
      <c r="K331" s="21"/>
      <c r="L331" s="21"/>
    </row>
    <row r="332" spans="1:12" ht="18.75" customHeight="1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85"/>
      <c r="K332" s="21"/>
      <c r="L332" s="21"/>
    </row>
    <row r="333" spans="1:12" ht="18.75" customHeight="1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85"/>
      <c r="K333" s="21"/>
      <c r="L333" s="21"/>
    </row>
    <row r="334" spans="1:12" ht="18.75" customHeight="1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85"/>
      <c r="K334" s="21"/>
      <c r="L334" s="21"/>
    </row>
    <row r="335" spans="1:12" ht="18.75" customHeight="1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85"/>
      <c r="K335" s="21"/>
      <c r="L335" s="21"/>
    </row>
    <row r="336" spans="1:12" ht="18.75" customHeight="1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85"/>
      <c r="K336" s="21"/>
      <c r="L336" s="21"/>
    </row>
    <row r="337" spans="1:12" ht="18.75" customHeight="1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85"/>
      <c r="K337" s="21"/>
      <c r="L337" s="21"/>
    </row>
    <row r="338" spans="1:12" ht="18.75" customHeight="1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85"/>
      <c r="K338" s="21"/>
      <c r="L338" s="21"/>
    </row>
    <row r="339" spans="1:12" ht="18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85"/>
      <c r="K339" s="21"/>
      <c r="L339" s="21"/>
    </row>
    <row r="340" spans="1:12" ht="18.75" customHeight="1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85"/>
      <c r="K340" s="21"/>
      <c r="L340" s="21"/>
    </row>
    <row r="341" spans="1:12" ht="18.75" customHeight="1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85"/>
      <c r="K341" s="21"/>
      <c r="L341" s="21"/>
    </row>
    <row r="342" spans="1:12" ht="18.75" customHeight="1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85"/>
      <c r="K342" s="21"/>
      <c r="L342" s="21"/>
    </row>
    <row r="343" spans="1:12" ht="18.75" customHeight="1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85"/>
      <c r="K343" s="21"/>
      <c r="L343" s="21"/>
    </row>
    <row r="344" spans="1:12" ht="18.75" customHeight="1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85"/>
      <c r="K344" s="21"/>
      <c r="L344" s="21"/>
    </row>
    <row r="345" spans="1:12" ht="18.75" customHeight="1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85"/>
      <c r="K345" s="21"/>
      <c r="L345" s="21"/>
    </row>
    <row r="346" spans="1:12" ht="18.75" customHeight="1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85"/>
      <c r="K346" s="21"/>
      <c r="L346" s="21"/>
    </row>
    <row r="347" spans="1:12" ht="18.75" customHeight="1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85"/>
      <c r="K347" s="21"/>
      <c r="L347" s="21"/>
    </row>
    <row r="348" spans="1:12" ht="18.75" customHeight="1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85"/>
      <c r="K348" s="21"/>
      <c r="L348" s="21"/>
    </row>
    <row r="349" spans="1:12" ht="18.75" customHeight="1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85"/>
      <c r="K349" s="21"/>
      <c r="L349" s="21"/>
    </row>
    <row r="350" spans="1:12" ht="18.75" customHeight="1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85"/>
      <c r="K350" s="21"/>
      <c r="L350" s="21"/>
    </row>
    <row r="351" spans="1:12" ht="18.75" customHeight="1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85"/>
      <c r="K351" s="21"/>
      <c r="L351" s="21"/>
    </row>
    <row r="352" spans="1:12" ht="18.75" customHeight="1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85"/>
      <c r="K352" s="21"/>
      <c r="L352" s="21"/>
    </row>
    <row r="353" spans="1:12" ht="18.75" customHeight="1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85"/>
      <c r="K353" s="21"/>
      <c r="L353" s="21"/>
    </row>
    <row r="354" spans="1:12" ht="18.75" customHeight="1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85"/>
      <c r="K354" s="21"/>
      <c r="L354" s="21"/>
    </row>
    <row r="355" spans="1:12" ht="18.75" customHeight="1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85"/>
      <c r="K355" s="21"/>
      <c r="L355" s="21"/>
    </row>
    <row r="356" spans="1:12" ht="18.75" customHeight="1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85"/>
      <c r="K356" s="21"/>
      <c r="L356" s="21"/>
    </row>
    <row r="357" spans="1:12" ht="18.75" customHeight="1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85"/>
      <c r="K357" s="21"/>
      <c r="L357" s="21"/>
    </row>
    <row r="358" spans="1:12" ht="18.75" customHeight="1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85"/>
      <c r="K358" s="21"/>
      <c r="L358" s="21"/>
    </row>
    <row r="359" spans="1:12" ht="18.75" customHeight="1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85"/>
      <c r="K359" s="21"/>
      <c r="L359" s="21"/>
    </row>
    <row r="360" spans="1:12" ht="18.75" customHeight="1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85"/>
      <c r="K360" s="21"/>
      <c r="L360" s="21"/>
    </row>
    <row r="361" spans="1:12" ht="18.75" customHeight="1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85"/>
      <c r="K361" s="21"/>
      <c r="L361" s="21"/>
    </row>
    <row r="362" spans="1:12" ht="18.75" customHeight="1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85"/>
      <c r="K362" s="21"/>
      <c r="L362" s="21"/>
    </row>
    <row r="363" spans="1:12" ht="18.75" customHeight="1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85"/>
      <c r="K363" s="21"/>
      <c r="L363" s="21"/>
    </row>
    <row r="364" spans="1:12" ht="18.75" customHeight="1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85"/>
      <c r="K364" s="21"/>
      <c r="L364" s="21"/>
    </row>
    <row r="365" spans="1:12" ht="18.75" customHeight="1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85"/>
      <c r="K365" s="21"/>
      <c r="L365" s="21"/>
    </row>
    <row r="366" spans="1:12" ht="18.75" customHeight="1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85"/>
      <c r="K366" s="21"/>
      <c r="L366" s="21"/>
    </row>
    <row r="367" spans="1:12" ht="18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85"/>
      <c r="K367" s="21"/>
      <c r="L367" s="21"/>
    </row>
    <row r="368" spans="1:12" ht="18.75" customHeight="1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85"/>
      <c r="K368" s="21"/>
      <c r="L368" s="21"/>
    </row>
    <row r="369" spans="1:12" ht="18.75" customHeight="1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85"/>
      <c r="K369" s="21"/>
      <c r="L369" s="21"/>
    </row>
    <row r="370" spans="1:12" ht="18.75" customHeight="1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85"/>
      <c r="K370" s="21"/>
      <c r="L370" s="21"/>
    </row>
    <row r="371" spans="1:12" ht="18.75" customHeight="1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85"/>
      <c r="K371" s="21"/>
      <c r="L371" s="21"/>
    </row>
    <row r="372" spans="1:12" ht="18.75" customHeight="1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85"/>
      <c r="K372" s="21"/>
      <c r="L372" s="21"/>
    </row>
    <row r="373" spans="1:12" ht="18.75" customHeight="1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85"/>
      <c r="K373" s="21"/>
      <c r="L373" s="21"/>
    </row>
    <row r="374" spans="1:12" ht="18.75" customHeight="1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85"/>
      <c r="K374" s="21"/>
      <c r="L374" s="21"/>
    </row>
    <row r="375" spans="1:12" ht="18.75" customHeight="1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85"/>
      <c r="K375" s="21"/>
      <c r="L375" s="21"/>
    </row>
    <row r="376" spans="1:12" ht="18.75" customHeight="1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85"/>
      <c r="K376" s="21"/>
      <c r="L376" s="21"/>
    </row>
    <row r="377" spans="1:12" ht="18.75" customHeight="1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85"/>
      <c r="K377" s="21"/>
      <c r="L377" s="21"/>
    </row>
    <row r="378" spans="1:12" ht="18.75" customHeight="1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85"/>
      <c r="K378" s="21"/>
      <c r="L378" s="21"/>
    </row>
    <row r="379" spans="1:12" ht="18.75" customHeight="1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85"/>
      <c r="K379" s="21"/>
      <c r="L379" s="21"/>
    </row>
    <row r="380" spans="1:12" ht="18.75" customHeight="1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85"/>
      <c r="K380" s="21"/>
      <c r="L380" s="21"/>
    </row>
    <row r="381" spans="1:12" ht="18.75" customHeight="1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85"/>
      <c r="K381" s="21"/>
      <c r="L381" s="21"/>
    </row>
    <row r="382" spans="1:12" ht="18.75" customHeight="1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85"/>
      <c r="K382" s="21"/>
      <c r="L382" s="21"/>
    </row>
    <row r="383" spans="1:12" ht="18.75" customHeight="1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85"/>
      <c r="K383" s="21"/>
      <c r="L383" s="21"/>
    </row>
    <row r="384" spans="1:12" ht="18.75" customHeight="1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85"/>
      <c r="K384" s="21"/>
      <c r="L384" s="21"/>
    </row>
    <row r="385" spans="1:12" ht="18.75" customHeight="1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85"/>
      <c r="K385" s="21"/>
      <c r="L385" s="21"/>
    </row>
    <row r="386" spans="1:12" ht="18.75" customHeight="1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85"/>
      <c r="K386" s="21"/>
      <c r="L386" s="21"/>
    </row>
    <row r="387" spans="1:12" ht="18.75" customHeight="1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85"/>
      <c r="K387" s="21"/>
      <c r="L387" s="21"/>
    </row>
    <row r="388" spans="1:12" ht="18.75" customHeight="1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85"/>
      <c r="K388" s="21"/>
      <c r="L388" s="21"/>
    </row>
    <row r="389" spans="1:12" ht="18.75" customHeight="1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85"/>
      <c r="K389" s="21"/>
      <c r="L389" s="21"/>
    </row>
    <row r="390" spans="1:12" ht="18.75" customHeight="1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85"/>
      <c r="K390" s="21"/>
      <c r="L390" s="21"/>
    </row>
    <row r="391" spans="1:12" ht="18.75" customHeight="1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85"/>
      <c r="K391" s="21"/>
      <c r="L391" s="21"/>
    </row>
    <row r="392" spans="1:12" ht="18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85"/>
      <c r="K392" s="21"/>
      <c r="L392" s="21"/>
    </row>
    <row r="393" spans="1:12" ht="18.75" customHeight="1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85"/>
      <c r="K393" s="21"/>
      <c r="L393" s="21"/>
    </row>
    <row r="394" spans="1:12" ht="18.75" customHeight="1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85"/>
      <c r="K394" s="21"/>
      <c r="L394" s="21"/>
    </row>
    <row r="395" spans="1:12" ht="18.75" customHeight="1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85"/>
      <c r="K395" s="21"/>
      <c r="L395" s="21"/>
    </row>
    <row r="396" spans="1:12" ht="18.75" customHeight="1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85"/>
      <c r="K396" s="21"/>
      <c r="L396" s="21"/>
    </row>
    <row r="397" spans="1:12" ht="18.75" customHeight="1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85"/>
      <c r="K397" s="21"/>
      <c r="L397" s="21"/>
    </row>
    <row r="398" spans="1:12" ht="18.75" customHeight="1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85"/>
      <c r="K398" s="21"/>
      <c r="L398" s="21"/>
    </row>
    <row r="399" spans="1:12" ht="18.75" customHeight="1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85"/>
      <c r="K399" s="21"/>
      <c r="L399" s="21"/>
    </row>
    <row r="400" spans="1:12" ht="18.75" customHeight="1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85"/>
      <c r="K400" s="21"/>
      <c r="L400" s="21"/>
    </row>
    <row r="401" spans="1:12" ht="18.75" customHeight="1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85"/>
      <c r="K401" s="21"/>
      <c r="L401" s="21"/>
    </row>
    <row r="402" spans="1:12" ht="18.75" customHeight="1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85"/>
      <c r="K402" s="21"/>
      <c r="L402" s="21"/>
    </row>
    <row r="403" spans="1:12" ht="18.75" customHeight="1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85"/>
      <c r="K403" s="21"/>
      <c r="L403" s="21"/>
    </row>
    <row r="404" spans="1:12" ht="18.75" customHeight="1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85"/>
      <c r="K404" s="21"/>
      <c r="L404" s="21"/>
    </row>
    <row r="405" spans="1:12" ht="18.75" customHeight="1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85"/>
      <c r="K405" s="21"/>
      <c r="L405" s="21"/>
    </row>
    <row r="406" spans="1:12" ht="18.75" customHeight="1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85"/>
      <c r="K406" s="21"/>
      <c r="L406" s="21"/>
    </row>
    <row r="407" spans="1:12" ht="18.75" customHeight="1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85"/>
      <c r="K407" s="21"/>
      <c r="L407" s="21"/>
    </row>
    <row r="408" spans="1:12" ht="18.75" customHeight="1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85"/>
      <c r="K408" s="21"/>
      <c r="L408" s="21"/>
    </row>
    <row r="409" spans="1:12" ht="18.75" customHeight="1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85"/>
      <c r="K409" s="21"/>
      <c r="L409" s="21"/>
    </row>
    <row r="410" spans="1:12" ht="18.75" customHeight="1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85"/>
      <c r="K410" s="21"/>
      <c r="L410" s="21"/>
    </row>
    <row r="411" spans="1:12" ht="18.75" customHeight="1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85"/>
      <c r="K411" s="21"/>
      <c r="L411" s="21"/>
    </row>
    <row r="412" spans="1:12" ht="18.75" customHeight="1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85"/>
      <c r="K412" s="21"/>
      <c r="L412" s="21"/>
    </row>
    <row r="413" spans="1:12" ht="18.75" customHeight="1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85"/>
      <c r="K413" s="21"/>
      <c r="L413" s="21"/>
    </row>
    <row r="414" spans="1:12" ht="18.75" customHeight="1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85"/>
      <c r="K414" s="21"/>
      <c r="L414" s="21"/>
    </row>
    <row r="415" spans="1:12" ht="18.75" customHeight="1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85"/>
      <c r="K415" s="21"/>
      <c r="L415" s="21"/>
    </row>
    <row r="416" spans="1:12" ht="18.75" customHeight="1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85"/>
      <c r="K416" s="21"/>
      <c r="L416" s="21"/>
    </row>
    <row r="417" spans="1:12" ht="18.75" customHeight="1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85"/>
      <c r="K417" s="21"/>
      <c r="L417" s="21"/>
    </row>
    <row r="418" spans="1:12" ht="18.75" customHeight="1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85"/>
      <c r="K418" s="21"/>
      <c r="L418" s="21"/>
    </row>
    <row r="419" spans="1:12" ht="18.75" customHeight="1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85"/>
      <c r="K419" s="21"/>
      <c r="L419" s="21"/>
    </row>
    <row r="420" spans="1:12" ht="18.75" customHeight="1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85"/>
      <c r="K420" s="21"/>
      <c r="L420" s="21"/>
    </row>
    <row r="421" spans="1:12" ht="18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85"/>
      <c r="K421" s="21"/>
      <c r="L421" s="21"/>
    </row>
    <row r="422" spans="1:12" ht="18.75" customHeight="1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85"/>
      <c r="K422" s="21"/>
      <c r="L422" s="21"/>
    </row>
    <row r="423" spans="1:12" ht="18.75" customHeight="1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85"/>
      <c r="K423" s="21"/>
      <c r="L423" s="21"/>
    </row>
    <row r="424" spans="1:12" ht="18.75" customHeight="1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85"/>
      <c r="K424" s="21"/>
      <c r="L424" s="21"/>
    </row>
    <row r="425" spans="1:12" ht="18.75" customHeight="1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85"/>
      <c r="K425" s="21"/>
      <c r="L425" s="21"/>
    </row>
    <row r="426" spans="1:12" ht="18.75" customHeight="1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85"/>
      <c r="K426" s="21"/>
      <c r="L426" s="21"/>
    </row>
    <row r="427" spans="1:12" ht="18.75" customHeight="1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85"/>
      <c r="K427" s="21"/>
      <c r="L427" s="21"/>
    </row>
    <row r="428" spans="1:12" ht="18.75" customHeight="1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85"/>
      <c r="K428" s="21"/>
      <c r="L428" s="21"/>
    </row>
    <row r="429" spans="1:12" ht="18.75" customHeight="1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85"/>
      <c r="K429" s="21"/>
      <c r="L429" s="21"/>
    </row>
    <row r="430" spans="1:12" ht="18.75" customHeight="1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85"/>
      <c r="K430" s="21"/>
      <c r="L430" s="21"/>
    </row>
    <row r="431" spans="1:12" ht="18.75" customHeight="1" x14ac:dyDescent="0.2">
      <c r="B431" s="21"/>
      <c r="C431" s="21"/>
      <c r="D431" s="21"/>
      <c r="E431" s="21"/>
      <c r="F431" s="21"/>
      <c r="G431" s="21"/>
      <c r="H431" s="21"/>
      <c r="I431" s="21"/>
      <c r="J431" s="85"/>
      <c r="K431" s="21"/>
    </row>
    <row r="432" spans="1:12" ht="18.75" customHeight="1" x14ac:dyDescent="0.2">
      <c r="B432" s="21"/>
      <c r="C432" s="21"/>
      <c r="D432" s="21"/>
      <c r="E432" s="21"/>
      <c r="F432" s="21"/>
      <c r="G432" s="21"/>
      <c r="H432" s="21"/>
      <c r="I432" s="21"/>
      <c r="J432" s="85"/>
      <c r="K432" s="21"/>
    </row>
    <row r="433" spans="2:11" ht="18.75" customHeight="1" x14ac:dyDescent="0.2">
      <c r="B433" s="21"/>
      <c r="C433" s="21"/>
      <c r="D433" s="21"/>
      <c r="E433" s="21"/>
      <c r="F433" s="21"/>
      <c r="G433" s="21"/>
      <c r="H433" s="21"/>
      <c r="I433" s="21"/>
      <c r="J433" s="85"/>
      <c r="K433" s="21"/>
    </row>
  </sheetData>
  <sheetProtection algorithmName="SHA-512" hashValue="0kC0s5IdOULUgjOwdGPgYQDtt0Rsnyr9f0TEpw98rEY4/gB8SN1WaAVMCOM88ecBaLLzrqTNsNlAHpveTGZXoA==" saltValue="Z5eTyknMhY5qqNX16n9Cgg==" spinCount="100000" sheet="1" objects="1" scenarios="1"/>
  <mergeCells count="60">
    <mergeCell ref="A2:H2"/>
    <mergeCell ref="C28:F28"/>
    <mergeCell ref="A30:B30"/>
    <mergeCell ref="A29:B29"/>
    <mergeCell ref="B6:E6"/>
    <mergeCell ref="B7:E7"/>
    <mergeCell ref="C30:F30"/>
    <mergeCell ref="G30:H30"/>
    <mergeCell ref="A17:C17"/>
    <mergeCell ref="A27:B27"/>
    <mergeCell ref="C27:F27"/>
    <mergeCell ref="A28:B28"/>
    <mergeCell ref="A32:B32"/>
    <mergeCell ref="A35:B35"/>
    <mergeCell ref="C37:E38"/>
    <mergeCell ref="A31:B31"/>
    <mergeCell ref="C31:F31"/>
    <mergeCell ref="A37:B38"/>
    <mergeCell ref="B39:F39"/>
    <mergeCell ref="A34:B34"/>
    <mergeCell ref="C34:F34"/>
    <mergeCell ref="G34:H34"/>
    <mergeCell ref="C33:F33"/>
    <mergeCell ref="G33:H33"/>
    <mergeCell ref="C35:F35"/>
    <mergeCell ref="G35:H35"/>
    <mergeCell ref="A33:B33"/>
    <mergeCell ref="H38:J38"/>
    <mergeCell ref="I37:J37"/>
    <mergeCell ref="I36:J36"/>
    <mergeCell ref="J6:K6"/>
    <mergeCell ref="H6:I6"/>
    <mergeCell ref="G8:H8"/>
    <mergeCell ref="G29:H29"/>
    <mergeCell ref="G28:H28"/>
    <mergeCell ref="H9:L9"/>
    <mergeCell ref="G27:H27"/>
    <mergeCell ref="G11:L11"/>
    <mergeCell ref="G10:L10"/>
    <mergeCell ref="G24:H24"/>
    <mergeCell ref="G23:H23"/>
    <mergeCell ref="G31:H31"/>
    <mergeCell ref="F36:G36"/>
    <mergeCell ref="C32:F32"/>
    <mergeCell ref="G32:H32"/>
    <mergeCell ref="C29:F29"/>
    <mergeCell ref="J92:K92"/>
    <mergeCell ref="J77:K77"/>
    <mergeCell ref="J79:K79"/>
    <mergeCell ref="J90:K90"/>
    <mergeCell ref="J91:K91"/>
    <mergeCell ref="J83:K83"/>
    <mergeCell ref="J84:K84"/>
    <mergeCell ref="J85:K85"/>
    <mergeCell ref="H57:J57"/>
    <mergeCell ref="J69:K69"/>
    <mergeCell ref="J75:K75"/>
    <mergeCell ref="J71:K71"/>
    <mergeCell ref="J73:K73"/>
    <mergeCell ref="J66:K66"/>
  </mergeCells>
  <phoneticPr fontId="0" type="noConversion"/>
  <dataValidations xWindow="403" yWindow="297" count="11">
    <dataValidation allowBlank="1" showInputMessage="1" showErrorMessage="1" promptTitle="Received meals" prompt="Only to be filled in if_x000a_daily allowance was chosen on the front page._x000a__x000a_" sqref="C12:C13"/>
    <dataValidation allowBlank="1" showErrorMessage="1" promptTitle="Modtagne måltider" prompt="Skal kun udfyldes, hvis _x000a_Dagpenge er valgt på forsiden_x000a_" sqref="C14 D11:D15"/>
    <dataValidation type="whole" allowBlank="1" showInputMessage="1" showErrorMessage="1" promptTitle="Days as a private individual" prompt="Only to be used, if part of the trip was a private indiviual._x000a_" sqref="C15">
      <formula1>0</formula1>
      <formula2>89</formula2>
    </dataValidation>
    <dataValidation type="list" allowBlank="1" showInputMessage="1" showErrorMessage="1" prompt="What type of expense has been held?" sqref="A28:B35">
      <formula1>$T$56:$T$63</formula1>
    </dataValidation>
    <dataValidation allowBlank="1" showInputMessage="1" showErrorMessage="1" promptTitle="Received meals" prompt="Only to be filled in if_x000a_daily allowance was chosen on the front page._x000a__x000a_I.e. breakfast included in hotel expenses._x000a_" sqref="C11"/>
    <dataValidation allowBlank="1" showInputMessage="1" showErrorMessage="1" promptTitle="Undocummented nightly allowance" prompt="Only to be used if staying at non-formal places._x000a__x000a_I.e. staying at relatives/friends (not hotel) during the official part of the trip." sqref="G24:H24"/>
    <dataValidation type="time" allowBlank="1" showInputMessage="1" showErrorMessage="1" errorTitle="Klokken" error="Det skal være_x000a_i denne form_x000a_21:30." prompt="Insert time in the following way:_x000a_10:35_x000a_" sqref="L13">
      <formula1>0</formula1>
      <formula2>0.999988425925926</formula2>
    </dataValidation>
    <dataValidation allowBlank="1" showInputMessage="1" showErrorMessage="1" promptTitle="Description" prompt="More detailed description of the expense._x000a__x000a_I.e. Ticket CPH-London,_x000a_       Hotel, Stockholm,_x000a_       Name of conference_x000a_" sqref="C28:C35"/>
    <dataValidation allowBlank="1" showInputMessage="1" showErrorMessage="1" promptTitle="Exchange rate" prompt="A default exchange rate (per 1/1/2017) is used, Accounting will recalculate to the appropriate rate_x000a__x000a_In case of a different currency than DKK, what was the exchange rate on the day of departure?_x000a__x000a_I.e. &quot;745&quot; if the current exchange rate for euros are 7,45." sqref="J28:J35"/>
    <dataValidation type="time" allowBlank="1" showInputMessage="1" showErrorMessage="1" errorTitle="Time" error="Must be in the format of hh:mm. I.e. 21:30." prompt="Insert time in the following way:_x000a_10:35_x000a_" sqref="L12">
      <formula1>0</formula1>
      <formula2>0.999988425925926</formula2>
    </dataValidation>
    <dataValidation type="list" allowBlank="1" showInputMessage="1" showErrorMessage="1" promptTitle="Currency" prompt="Which currency, if different from DKK?_x000a__x000a_If you have a statement verifiyng the amount in DKK, you can enter the amount in DKK._x000a__x000a_The form will use a default exchange to be recalculated by Accounts." sqref="G28:G35">
      <formula1>$X$56:$X$123</formula1>
    </dataValidation>
  </dataValidations>
  <hyperlinks>
    <hyperlink ref="G26" r:id="rId1"/>
  </hyperlinks>
  <pageMargins left="0.75" right="0.75" top="1" bottom="1" header="0" footer="0"/>
  <pageSetup paperSize="9" scale="86" orientation="portrait" r:id="rId2"/>
  <headerFooter alignWithMargins="0">
    <oddHeader>&amp;LIT-Universitetet
Økonomi og personale&amp;R&amp;16&amp;UTjenesterejseskema</oddHeader>
  </headerFooter>
  <rowBreaks count="1" manualBreakCount="1">
    <brk id="49" max="16383" man="1"/>
  </rowBreaks>
  <colBreaks count="2" manualBreakCount="2">
    <brk id="12" min="5" max="83" man="1"/>
    <brk id="21" min="5" max="45" man="1"/>
  </colBreaks>
  <extLst>
    <ext xmlns:x14="http://schemas.microsoft.com/office/spreadsheetml/2009/9/main" uri="{CCE6A557-97BC-4b89-ADB6-D9C93CAAB3DF}">
      <x14:dataValidations xmlns:xm="http://schemas.microsoft.com/office/excel/2006/main" xWindow="403" yWindow="297" count="1">
        <x14:dataValidation type="date" allowBlank="1" showInputMessage="1" showErrorMessage="1" error="Date must be in 2017 and in the format:_x000a_DD-MM-YYYY or DD/M/YY_x000a__x000a_Note that if you use a US profile you may have" promptTitle="Date" prompt="Only fill in if different from the previously stated._x000a__x000a_Date must be in 2017 and in the format:_x000a_DD-MM-YYYY or DD/M/YY_x000a__x000a_Note that if you use a US profile you may have_x000a_to swap DD and MM.">
          <x14:formula1>
            <xm:f>Preface!$R$27</xm:f>
          </x14:formula1>
          <x14:formula2>
            <xm:f>Preface!$R$28</xm:f>
          </x14:formula2>
          <xm:sqref>I12:I13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J76"/>
  <sheetViews>
    <sheetView zoomScaleSheetLayoutView="85" workbookViewId="0"/>
  </sheetViews>
  <sheetFormatPr defaultColWidth="8.85546875" defaultRowHeight="12.75" x14ac:dyDescent="0.2"/>
  <cols>
    <col min="1" max="1" width="16.140625" style="268" customWidth="1"/>
    <col min="2" max="2" width="24.7109375" style="268" customWidth="1"/>
    <col min="3" max="3" width="17.42578125" style="268" customWidth="1"/>
    <col min="4" max="4" width="8.85546875" style="268"/>
    <col min="5" max="5" width="7.85546875" style="268" customWidth="1"/>
    <col min="6" max="6" width="16.28515625" style="268" customWidth="1"/>
    <col min="7" max="8" width="8.85546875" style="268"/>
    <col min="9" max="9" width="11.140625" style="268" bestFit="1" customWidth="1"/>
    <col min="10" max="16384" width="8.85546875" style="268"/>
  </cols>
  <sheetData>
    <row r="2" spans="1:6" x14ac:dyDescent="0.2">
      <c r="A2" s="379" t="s">
        <v>364</v>
      </c>
    </row>
    <row r="3" spans="1:6" x14ac:dyDescent="0.2">
      <c r="A3" s="379" t="s">
        <v>365</v>
      </c>
    </row>
    <row r="4" spans="1:6" x14ac:dyDescent="0.2">
      <c r="A4" s="271"/>
    </row>
    <row r="5" spans="1:6" ht="15" x14ac:dyDescent="0.2">
      <c r="A5" s="391" t="s">
        <v>366</v>
      </c>
    </row>
    <row r="7" spans="1:6" ht="16.5" x14ac:dyDescent="0.25">
      <c r="A7" s="272" t="s">
        <v>90</v>
      </c>
      <c r="B7" s="273"/>
      <c r="C7" s="273"/>
      <c r="D7" s="273"/>
      <c r="E7" s="273"/>
      <c r="F7" s="274"/>
    </row>
    <row r="8" spans="1:6" ht="15" x14ac:dyDescent="0.25">
      <c r="A8" s="275" t="s">
        <v>91</v>
      </c>
      <c r="B8" s="273"/>
      <c r="C8" s="273"/>
      <c r="D8" s="273"/>
      <c r="E8" s="273"/>
      <c r="F8" s="274"/>
    </row>
    <row r="9" spans="1:6" x14ac:dyDescent="0.2">
      <c r="A9" s="276" t="s">
        <v>92</v>
      </c>
      <c r="B9" s="273"/>
      <c r="C9" s="273"/>
      <c r="D9" s="273"/>
      <c r="E9" s="273"/>
      <c r="F9" s="274"/>
    </row>
    <row r="10" spans="1:6" x14ac:dyDescent="0.2">
      <c r="A10" s="277" t="s">
        <v>93</v>
      </c>
      <c r="B10" s="273"/>
      <c r="C10" s="273"/>
      <c r="D10" s="273"/>
      <c r="E10" s="273"/>
      <c r="F10" s="274"/>
    </row>
    <row r="11" spans="1:6" x14ac:dyDescent="0.2">
      <c r="A11" s="277" t="s">
        <v>94</v>
      </c>
      <c r="B11" s="273"/>
      <c r="C11" s="273"/>
      <c r="D11" s="273"/>
      <c r="E11" s="273"/>
      <c r="F11" s="274"/>
    </row>
    <row r="12" spans="1:6" x14ac:dyDescent="0.2">
      <c r="A12" s="278"/>
      <c r="B12" s="273"/>
      <c r="C12" s="273"/>
      <c r="D12" s="273"/>
      <c r="E12" s="273"/>
      <c r="F12" s="274"/>
    </row>
    <row r="13" spans="1:6" x14ac:dyDescent="0.2">
      <c r="A13" s="278"/>
      <c r="B13" s="273"/>
      <c r="C13" s="273"/>
      <c r="D13" s="273"/>
      <c r="E13" s="273"/>
      <c r="F13" s="274"/>
    </row>
    <row r="14" spans="1:6" x14ac:dyDescent="0.2">
      <c r="A14" s="278"/>
      <c r="B14" s="273"/>
      <c r="C14" s="273"/>
      <c r="D14" s="273"/>
      <c r="E14" s="273"/>
      <c r="F14" s="274"/>
    </row>
    <row r="15" spans="1:6" ht="18" x14ac:dyDescent="0.25">
      <c r="A15" s="279" t="str">
        <f>'Travel reimbursement'!B56</f>
        <v>Civil reg.:</v>
      </c>
      <c r="B15" s="280">
        <f>Preface!J13</f>
        <v>0</v>
      </c>
      <c r="C15" s="281"/>
      <c r="D15" s="281"/>
      <c r="E15" s="281"/>
      <c r="F15" s="282"/>
    </row>
    <row r="16" spans="1:6" ht="18" x14ac:dyDescent="0.25">
      <c r="A16" s="283" t="str">
        <f>'Travel reimbursement'!B57</f>
        <v>Name:</v>
      </c>
      <c r="B16" s="284">
        <f>Preface!E13</f>
        <v>0</v>
      </c>
      <c r="C16" s="285"/>
      <c r="D16" s="285"/>
      <c r="E16" s="285"/>
      <c r="F16" s="286"/>
    </row>
    <row r="17" spans="1:10" ht="18" x14ac:dyDescent="0.25">
      <c r="A17" s="287"/>
      <c r="B17" s="288"/>
      <c r="C17" s="285"/>
      <c r="D17" s="285"/>
      <c r="E17" s="285"/>
      <c r="F17" s="286"/>
    </row>
    <row r="18" spans="1:10" x14ac:dyDescent="0.2">
      <c r="A18" s="283" t="str">
        <f>'Travel reimbursement'!B59</f>
        <v>Location (geo):</v>
      </c>
      <c r="B18" s="285">
        <f>Preface!E40</f>
        <v>0</v>
      </c>
      <c r="C18" s="285"/>
      <c r="D18" s="285"/>
      <c r="E18" s="285"/>
      <c r="F18" s="286"/>
    </row>
    <row r="19" spans="1:10" x14ac:dyDescent="0.2">
      <c r="A19" s="283" t="str">
        <f>'Travel reimbursement'!B60</f>
        <v>Purpose:</v>
      </c>
      <c r="B19" s="285">
        <f>Preface!E41</f>
        <v>0</v>
      </c>
      <c r="C19" s="285"/>
      <c r="D19" s="285"/>
      <c r="E19" s="285"/>
      <c r="F19" s="286"/>
    </row>
    <row r="20" spans="1:10" x14ac:dyDescent="0.2">
      <c r="A20" s="283" t="str">
        <f>'Travel reimbursement'!B61</f>
        <v>Departure:</v>
      </c>
      <c r="B20" s="289">
        <f>'Travel reimbursement'!I12</f>
        <v>0</v>
      </c>
      <c r="C20" s="290">
        <f>'Travel reimbursement'!L12</f>
        <v>0</v>
      </c>
      <c r="D20" s="291"/>
      <c r="E20" s="291"/>
      <c r="F20" s="286"/>
    </row>
    <row r="21" spans="1:10" x14ac:dyDescent="0.2">
      <c r="A21" s="292" t="str">
        <f>'Travel reimbursement'!B62</f>
        <v>Return:</v>
      </c>
      <c r="B21" s="293">
        <f>'Travel reimbursement'!I13</f>
        <v>0</v>
      </c>
      <c r="C21" s="294">
        <f>'Travel reimbursement'!L13</f>
        <v>0</v>
      </c>
      <c r="D21" s="295"/>
      <c r="E21" s="295"/>
      <c r="F21" s="296"/>
    </row>
    <row r="22" spans="1:10" x14ac:dyDescent="0.2">
      <c r="A22" s="273"/>
      <c r="B22" s="273"/>
      <c r="C22" s="273"/>
      <c r="D22" s="273"/>
      <c r="E22" s="273"/>
      <c r="F22" s="274"/>
    </row>
    <row r="23" spans="1:10" x14ac:dyDescent="0.2">
      <c r="A23" s="297"/>
      <c r="B23" s="298"/>
      <c r="C23" s="298"/>
      <c r="D23" s="298"/>
      <c r="E23" s="298"/>
      <c r="F23" s="274"/>
    </row>
    <row r="24" spans="1:10" x14ac:dyDescent="0.2">
      <c r="A24" s="297"/>
      <c r="B24" s="298"/>
      <c r="C24" s="298"/>
      <c r="D24" s="237"/>
      <c r="E24" s="298"/>
      <c r="F24" s="274"/>
    </row>
    <row r="25" spans="1:10" x14ac:dyDescent="0.2">
      <c r="A25" s="298"/>
      <c r="B25" s="298"/>
      <c r="C25" s="298"/>
      <c r="D25" s="298"/>
      <c r="E25" s="298"/>
      <c r="F25" s="274"/>
    </row>
    <row r="26" spans="1:10" x14ac:dyDescent="0.2">
      <c r="A26" s="298"/>
      <c r="B26" s="298"/>
      <c r="C26" s="298"/>
      <c r="D26" s="298"/>
      <c r="E26" s="298"/>
      <c r="F26" s="274"/>
    </row>
    <row r="27" spans="1:10" x14ac:dyDescent="0.2">
      <c r="A27" s="273"/>
      <c r="B27" s="298"/>
      <c r="C27" s="273"/>
      <c r="D27" s="273"/>
      <c r="E27" s="273"/>
      <c r="F27" s="274"/>
    </row>
    <row r="28" spans="1:10" x14ac:dyDescent="0.2">
      <c r="A28" s="299" t="s">
        <v>95</v>
      </c>
      <c r="B28" s="300"/>
      <c r="C28" s="300"/>
      <c r="D28" s="300"/>
      <c r="E28" s="300"/>
      <c r="F28" s="282"/>
    </row>
    <row r="29" spans="1:10" x14ac:dyDescent="0.2">
      <c r="A29" s="301"/>
      <c r="B29" s="298"/>
      <c r="C29" s="298"/>
      <c r="D29" s="298"/>
      <c r="E29" s="298"/>
      <c r="F29" s="286"/>
    </row>
    <row r="30" spans="1:10" x14ac:dyDescent="0.2">
      <c r="A30" s="301" t="str">
        <f>IF(F30&lt;&gt;0,IF(Preface!I24="","2 - "&amp;Preface!$E$24&amp;" - xxxx - "&amp;Preface!$R$68&amp;" - "&amp;Preface!$R$94,"2 - "&amp;Preface!$E$24&amp;" - "&amp;Preface!$I$24&amp;" - "&amp;Preface!$R$68&amp;" - "&amp;Preface!$I$26),"")</f>
        <v/>
      </c>
      <c r="B30" s="302"/>
      <c r="C30" s="302" t="s">
        <v>38</v>
      </c>
      <c r="D30" s="302"/>
      <c r="E30" s="302" t="s">
        <v>39</v>
      </c>
      <c r="F30" s="303">
        <f>IF('Travel reimbursement'!L42&lt;0,-'Travel reimbursement'!L42,0)</f>
        <v>0</v>
      </c>
      <c r="J30" s="270"/>
    </row>
    <row r="31" spans="1:10" x14ac:dyDescent="0.2">
      <c r="A31" s="301"/>
      <c r="B31" s="298"/>
      <c r="C31" s="298"/>
      <c r="D31" s="298"/>
      <c r="E31" s="298"/>
      <c r="F31" s="286"/>
      <c r="J31" s="270"/>
    </row>
    <row r="32" spans="1:10" x14ac:dyDescent="0.2">
      <c r="A32" s="301" t="s">
        <v>41</v>
      </c>
      <c r="B32" s="298"/>
      <c r="C32" s="298" t="s">
        <v>42</v>
      </c>
      <c r="D32" s="298"/>
      <c r="E32" s="298" t="s">
        <v>40</v>
      </c>
      <c r="F32" s="303">
        <f>IF('Travel reimbursement'!L42&lt;0,-'Travel reimbursement'!L42,0)</f>
        <v>0</v>
      </c>
      <c r="J32" s="270"/>
    </row>
    <row r="33" spans="1:10" x14ac:dyDescent="0.2">
      <c r="A33" s="304" t="s">
        <v>48</v>
      </c>
      <c r="B33" s="305">
        <f>Preface!T94</f>
        <v>29200000</v>
      </c>
      <c r="C33" s="306"/>
      <c r="D33" s="306"/>
      <c r="E33" s="306"/>
      <c r="F33" s="296"/>
      <c r="J33" s="270"/>
    </row>
    <row r="34" spans="1:10" x14ac:dyDescent="0.2">
      <c r="A34" s="298"/>
      <c r="B34" s="298"/>
      <c r="C34" s="298"/>
      <c r="D34" s="298"/>
      <c r="E34" s="298"/>
      <c r="F34" s="307"/>
      <c r="J34" s="270"/>
    </row>
    <row r="35" spans="1:10" x14ac:dyDescent="0.2">
      <c r="A35" s="306"/>
      <c r="B35" s="306"/>
      <c r="C35" s="306"/>
      <c r="D35" s="306"/>
      <c r="E35" s="306"/>
      <c r="F35" s="308"/>
      <c r="J35" s="270"/>
    </row>
    <row r="36" spans="1:10" x14ac:dyDescent="0.2">
      <c r="A36" s="301" t="s">
        <v>96</v>
      </c>
      <c r="B36" s="298"/>
      <c r="C36" s="298"/>
      <c r="D36" s="298"/>
      <c r="E36" s="298"/>
      <c r="F36" s="286"/>
      <c r="J36" s="270"/>
    </row>
    <row r="37" spans="1:10" x14ac:dyDescent="0.2">
      <c r="A37" s="301"/>
      <c r="B37" s="298"/>
      <c r="C37" s="298" t="s">
        <v>43</v>
      </c>
      <c r="D37" s="298"/>
      <c r="E37" s="298"/>
      <c r="F37" s="286">
        <f>'Travel reimbursement'!J92</f>
        <v>0</v>
      </c>
      <c r="J37" s="270"/>
    </row>
    <row r="38" spans="1:10" x14ac:dyDescent="0.2">
      <c r="A38" s="301"/>
      <c r="B38" s="298"/>
      <c r="C38" s="298"/>
      <c r="D38" s="298"/>
      <c r="E38" s="298"/>
      <c r="F38" s="286"/>
      <c r="J38" s="270"/>
    </row>
    <row r="39" spans="1:10" x14ac:dyDescent="0.2">
      <c r="A39" s="304"/>
      <c r="B39" s="306"/>
      <c r="C39" s="306" t="s">
        <v>44</v>
      </c>
      <c r="D39" s="306"/>
      <c r="E39" s="306"/>
      <c r="F39" s="296">
        <f>F32+F37</f>
        <v>0</v>
      </c>
      <c r="J39" s="270"/>
    </row>
    <row r="40" spans="1:10" x14ac:dyDescent="0.2">
      <c r="A40" s="273"/>
      <c r="B40" s="273"/>
      <c r="C40" s="273"/>
      <c r="D40" s="273"/>
      <c r="E40" s="273"/>
      <c r="F40" s="274"/>
      <c r="J40" s="270"/>
    </row>
    <row r="41" spans="1:10" ht="18" x14ac:dyDescent="0.25">
      <c r="A41" s="309" t="s">
        <v>97</v>
      </c>
      <c r="B41" s="310"/>
      <c r="C41" s="310"/>
      <c r="D41" s="310"/>
      <c r="E41" s="310"/>
      <c r="F41" s="311"/>
      <c r="J41" s="270"/>
    </row>
    <row r="42" spans="1:10" x14ac:dyDescent="0.2">
      <c r="A42" s="273"/>
      <c r="B42" s="273"/>
      <c r="C42" s="298"/>
      <c r="D42" s="298"/>
      <c r="E42" s="298"/>
      <c r="F42" s="307"/>
      <c r="J42" s="270"/>
    </row>
    <row r="43" spans="1:10" x14ac:dyDescent="0.2">
      <c r="A43" s="312" t="s">
        <v>98</v>
      </c>
      <c r="B43" s="313"/>
      <c r="C43" s="253"/>
      <c r="D43" s="253"/>
      <c r="E43" s="253"/>
      <c r="F43" s="246"/>
      <c r="J43" s="270"/>
    </row>
    <row r="44" spans="1:10" x14ac:dyDescent="0.2">
      <c r="A44" s="273"/>
      <c r="B44" s="273"/>
      <c r="C44" s="273"/>
      <c r="D44" s="273"/>
      <c r="E44" s="273"/>
      <c r="F44" s="274"/>
      <c r="J44" s="270"/>
    </row>
    <row r="45" spans="1:10" x14ac:dyDescent="0.2">
      <c r="A45" s="314" t="str">
        <f>IF(F32&gt;0,"Konteringsbilaget vedr løntræk","")</f>
        <v/>
      </c>
      <c r="B45" s="273"/>
      <c r="C45" s="273"/>
      <c r="D45" s="273"/>
      <c r="E45" s="273"/>
      <c r="F45" s="274"/>
      <c r="J45" s="270"/>
    </row>
    <row r="46" spans="1:10" x14ac:dyDescent="0.2">
      <c r="A46" s="314" t="str">
        <f>IF(F32&gt;0,"   udskrives sammen med den udfyldte rejseafregning","")</f>
        <v/>
      </c>
      <c r="B46" s="273"/>
      <c r="C46" s="314"/>
      <c r="D46" s="273"/>
      <c r="E46" s="273"/>
      <c r="F46" s="274"/>
      <c r="J46" s="270"/>
    </row>
    <row r="47" spans="1:10" x14ac:dyDescent="0.2">
      <c r="A47" s="314" t="str">
        <f>IF(F32&gt;0,"   underskrives af en for forskudskontoen attestationsberettiget","")</f>
        <v/>
      </c>
      <c r="B47" s="273"/>
      <c r="C47" s="314"/>
      <c r="D47" s="273"/>
      <c r="E47" s="273"/>
      <c r="F47" s="274"/>
      <c r="J47" s="270"/>
    </row>
    <row r="48" spans="1:10" x14ac:dyDescent="0.2">
      <c r="A48" s="314"/>
      <c r="B48" s="273"/>
      <c r="C48" s="314"/>
      <c r="D48" s="273"/>
      <c r="E48" s="273"/>
      <c r="F48" s="274"/>
    </row>
    <row r="49" spans="1:6" ht="14.25" x14ac:dyDescent="0.2">
      <c r="A49" s="315" t="str">
        <f>IF(F32&gt;0,"Konteringsbilaget vedr. løntræk afleveres sammen med rejseafregningen i bogholderiet.","")</f>
        <v/>
      </c>
      <c r="B49" s="316"/>
      <c r="C49" s="316"/>
      <c r="D49" s="316"/>
      <c r="E49" s="316"/>
      <c r="F49" s="317"/>
    </row>
    <row r="50" spans="1:6" x14ac:dyDescent="0.2">
      <c r="A50" s="273"/>
      <c r="B50" s="273"/>
      <c r="C50" s="273"/>
      <c r="D50" s="273"/>
      <c r="E50" s="273"/>
      <c r="F50" s="274"/>
    </row>
    <row r="51" spans="1:6" x14ac:dyDescent="0.2">
      <c r="F51" s="269"/>
    </row>
    <row r="52" spans="1:6" x14ac:dyDescent="0.2">
      <c r="F52" s="269"/>
    </row>
    <row r="53" spans="1:6" x14ac:dyDescent="0.2">
      <c r="F53" s="269"/>
    </row>
    <row r="54" spans="1:6" x14ac:dyDescent="0.2">
      <c r="F54" s="269"/>
    </row>
    <row r="55" spans="1:6" x14ac:dyDescent="0.2">
      <c r="F55" s="269"/>
    </row>
    <row r="56" spans="1:6" x14ac:dyDescent="0.2">
      <c r="F56" s="269"/>
    </row>
    <row r="57" spans="1:6" x14ac:dyDescent="0.2">
      <c r="F57" s="269"/>
    </row>
    <row r="58" spans="1:6" x14ac:dyDescent="0.2">
      <c r="F58" s="269"/>
    </row>
    <row r="59" spans="1:6" x14ac:dyDescent="0.2">
      <c r="F59" s="269"/>
    </row>
    <row r="60" spans="1:6" x14ac:dyDescent="0.2">
      <c r="F60" s="269"/>
    </row>
    <row r="61" spans="1:6" x14ac:dyDescent="0.2">
      <c r="F61" s="269"/>
    </row>
    <row r="62" spans="1:6" x14ac:dyDescent="0.2">
      <c r="F62" s="269"/>
    </row>
    <row r="63" spans="1:6" x14ac:dyDescent="0.2">
      <c r="F63" s="269"/>
    </row>
    <row r="64" spans="1:6" x14ac:dyDescent="0.2">
      <c r="F64" s="269"/>
    </row>
    <row r="65" spans="6:6" x14ac:dyDescent="0.2">
      <c r="F65" s="269"/>
    </row>
    <row r="66" spans="6:6" x14ac:dyDescent="0.2">
      <c r="F66" s="269"/>
    </row>
    <row r="67" spans="6:6" x14ac:dyDescent="0.2">
      <c r="F67" s="269"/>
    </row>
    <row r="68" spans="6:6" x14ac:dyDescent="0.2">
      <c r="F68" s="269"/>
    </row>
    <row r="69" spans="6:6" x14ac:dyDescent="0.2">
      <c r="F69" s="269"/>
    </row>
    <row r="70" spans="6:6" x14ac:dyDescent="0.2">
      <c r="F70" s="269"/>
    </row>
    <row r="71" spans="6:6" x14ac:dyDescent="0.2">
      <c r="F71" s="269"/>
    </row>
    <row r="72" spans="6:6" x14ac:dyDescent="0.2">
      <c r="F72" s="269"/>
    </row>
    <row r="73" spans="6:6" x14ac:dyDescent="0.2">
      <c r="F73" s="269"/>
    </row>
    <row r="74" spans="6:6" x14ac:dyDescent="0.2">
      <c r="F74" s="269"/>
    </row>
    <row r="75" spans="6:6" x14ac:dyDescent="0.2">
      <c r="F75" s="269"/>
    </row>
    <row r="76" spans="6:6" x14ac:dyDescent="0.2">
      <c r="F76" s="269"/>
    </row>
  </sheetData>
  <sheetProtection algorithmName="SHA-512" hashValue="39kJQZc/yWf8/TQBtEXDtqgPqJAQBs4WJJ48raEVjZrYGeY7VFyDHYIU5B6C1XuiUq0yGCJA1dDYvmnJmMA0LQ==" saltValue="k87EoOwrAk0gdVqOHWWJiA==" spinCount="100000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94" fitToHeight="0" orientation="portrait"/>
  <headerFooter alignWithMargins="0"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54"/>
  <sheetViews>
    <sheetView showGridLines="0" zoomScaleNormal="100" workbookViewId="0">
      <selection activeCell="B13" sqref="B13:B14"/>
    </sheetView>
  </sheetViews>
  <sheetFormatPr defaultColWidth="8.85546875" defaultRowHeight="12.75" x14ac:dyDescent="0.2"/>
  <cols>
    <col min="1" max="1" width="0.7109375" style="268" customWidth="1"/>
    <col min="2" max="2" width="11.42578125" style="268" customWidth="1"/>
    <col min="3" max="3" width="0.28515625" style="268" hidden="1" customWidth="1"/>
    <col min="4" max="4" width="30.7109375" style="268" customWidth="1"/>
    <col min="5" max="5" width="0.140625" style="268" hidden="1" customWidth="1"/>
    <col min="6" max="6" width="6.140625" style="319" hidden="1" customWidth="1"/>
    <col min="7" max="7" width="26.5703125" style="268" customWidth="1"/>
    <col min="8" max="8" width="0.85546875" style="268" customWidth="1"/>
    <col min="9" max="9" width="12.7109375" style="319" customWidth="1"/>
    <col min="10" max="10" width="1.7109375" style="268" hidden="1" customWidth="1"/>
    <col min="11" max="11" width="9.28515625" style="268" customWidth="1"/>
    <col min="12" max="12" width="0.28515625" style="268" hidden="1" customWidth="1"/>
    <col min="13" max="17" width="8.85546875" style="268"/>
    <col min="18" max="18" width="10.85546875" style="318" bestFit="1" customWidth="1"/>
    <col min="19" max="16384" width="8.85546875" style="268"/>
  </cols>
  <sheetData>
    <row r="1" spans="1:18" ht="23.25" x14ac:dyDescent="0.35">
      <c r="A1" s="320"/>
      <c r="B1" s="321" t="s">
        <v>78</v>
      </c>
      <c r="C1" s="322"/>
      <c r="D1" s="322"/>
      <c r="E1" s="322"/>
      <c r="F1" s="323"/>
      <c r="G1" s="322"/>
      <c r="H1" s="322"/>
      <c r="I1" s="323"/>
      <c r="J1" s="322"/>
      <c r="K1" s="322"/>
      <c r="L1" s="324"/>
    </row>
    <row r="2" spans="1:18" ht="23.25" x14ac:dyDescent="0.35">
      <c r="A2" s="325"/>
      <c r="B2" s="326"/>
      <c r="C2" s="327"/>
      <c r="D2" s="327"/>
      <c r="E2" s="327"/>
      <c r="F2" s="328"/>
      <c r="G2" s="327"/>
      <c r="H2" s="327"/>
      <c r="I2" s="328"/>
      <c r="J2" s="327"/>
      <c r="K2" s="327"/>
      <c r="L2" s="329"/>
      <c r="R2" s="390"/>
    </row>
    <row r="3" spans="1:18" ht="5.25" customHeight="1" x14ac:dyDescent="0.2">
      <c r="A3" s="325"/>
      <c r="B3" s="327"/>
      <c r="C3" s="327"/>
      <c r="D3" s="327"/>
      <c r="E3" s="327"/>
      <c r="F3" s="328"/>
      <c r="G3" s="327"/>
      <c r="H3" s="327"/>
      <c r="I3" s="328"/>
      <c r="J3" s="327"/>
      <c r="K3" s="327"/>
      <c r="L3" s="329"/>
      <c r="R3" s="390"/>
    </row>
    <row r="4" spans="1:18" x14ac:dyDescent="0.2">
      <c r="A4" s="325"/>
      <c r="B4" s="330" t="s">
        <v>57</v>
      </c>
      <c r="D4" s="331">
        <f>+Preface!E13</f>
        <v>0</v>
      </c>
      <c r="E4" s="331"/>
      <c r="F4" s="332"/>
      <c r="G4" s="455" t="s">
        <v>58</v>
      </c>
      <c r="H4" s="331"/>
      <c r="I4" s="332" t="str">
        <f>+Preface!E15</f>
        <v>Drill down to department</v>
      </c>
      <c r="J4" s="331"/>
      <c r="K4" s="333"/>
      <c r="L4" s="329"/>
      <c r="R4" s="390">
        <f>Preface!R27</f>
        <v>43101</v>
      </c>
    </row>
    <row r="5" spans="1:18" ht="6" customHeight="1" x14ac:dyDescent="0.2">
      <c r="A5" s="325"/>
      <c r="B5" s="334"/>
      <c r="C5" s="327"/>
      <c r="D5" s="327"/>
      <c r="E5" s="327"/>
      <c r="F5" s="328"/>
      <c r="G5" s="327"/>
      <c r="H5" s="327"/>
      <c r="I5" s="328"/>
      <c r="J5" s="327"/>
      <c r="K5" s="335"/>
      <c r="L5" s="329"/>
      <c r="R5" s="390">
        <f>Preface!R28</f>
        <v>43465</v>
      </c>
    </row>
    <row r="6" spans="1:18" ht="13.5" customHeight="1" x14ac:dyDescent="0.2">
      <c r="A6" s="325"/>
      <c r="B6" s="334" t="s">
        <v>59</v>
      </c>
      <c r="D6" s="336">
        <f>+Preface!J13</f>
        <v>0</v>
      </c>
      <c r="E6" s="327"/>
      <c r="F6" s="336"/>
      <c r="G6" s="327"/>
      <c r="H6" s="327"/>
      <c r="I6" s="614"/>
      <c r="J6" s="615"/>
      <c r="K6" s="335"/>
      <c r="L6" s="329"/>
    </row>
    <row r="7" spans="1:18" ht="13.5" customHeight="1" x14ac:dyDescent="0.2">
      <c r="A7" s="325"/>
      <c r="B7" s="337"/>
      <c r="C7" s="338"/>
      <c r="D7" s="338"/>
      <c r="E7" s="338"/>
      <c r="F7" s="339"/>
      <c r="G7" s="338"/>
      <c r="H7" s="338"/>
      <c r="I7" s="620"/>
      <c r="J7" s="620"/>
      <c r="K7" s="340"/>
      <c r="L7" s="329"/>
    </row>
    <row r="8" spans="1:18" x14ac:dyDescent="0.2">
      <c r="A8" s="325"/>
      <c r="B8" s="327"/>
      <c r="C8" s="327"/>
      <c r="D8" s="327"/>
      <c r="E8" s="327"/>
      <c r="F8" s="328"/>
      <c r="G8" s="327"/>
      <c r="H8" s="327"/>
      <c r="I8" s="328"/>
      <c r="J8" s="327"/>
      <c r="K8" s="327"/>
      <c r="L8" s="329"/>
    </row>
    <row r="9" spans="1:18" x14ac:dyDescent="0.2">
      <c r="A9" s="325"/>
      <c r="B9" s="327" t="s">
        <v>79</v>
      </c>
      <c r="C9" s="327"/>
      <c r="D9" s="341" t="str">
        <f>+Preface!Q49</f>
        <v>Car/MC regular rate</v>
      </c>
      <c r="E9" s="327"/>
      <c r="F9" s="342"/>
      <c r="G9" s="327"/>
      <c r="H9" s="327"/>
      <c r="I9" s="328"/>
      <c r="J9" s="327"/>
      <c r="K9" s="342"/>
      <c r="L9" s="329"/>
    </row>
    <row r="10" spans="1:18" x14ac:dyDescent="0.2">
      <c r="A10" s="325"/>
      <c r="B10" s="327"/>
      <c r="C10" s="327"/>
      <c r="D10" s="327"/>
      <c r="E10" s="327"/>
      <c r="F10" s="328"/>
      <c r="G10" s="327"/>
      <c r="H10" s="327"/>
      <c r="I10" s="328"/>
      <c r="J10" s="327"/>
      <c r="K10" s="327"/>
      <c r="L10" s="329"/>
    </row>
    <row r="11" spans="1:18" x14ac:dyDescent="0.2">
      <c r="A11" s="325"/>
      <c r="B11" s="624" t="s">
        <v>80</v>
      </c>
      <c r="C11" s="627" t="s">
        <v>377</v>
      </c>
      <c r="D11" s="616"/>
      <c r="E11" s="626"/>
      <c r="F11" s="617"/>
      <c r="G11" s="624" t="s">
        <v>220</v>
      </c>
      <c r="H11" s="616" t="s">
        <v>370</v>
      </c>
      <c r="I11" s="617"/>
      <c r="J11" s="329"/>
      <c r="K11" s="454"/>
      <c r="P11" s="318"/>
      <c r="R11" s="268"/>
    </row>
    <row r="12" spans="1:18" ht="30" customHeight="1" x14ac:dyDescent="0.2">
      <c r="A12" s="325"/>
      <c r="B12" s="625"/>
      <c r="C12" s="628"/>
      <c r="D12" s="618"/>
      <c r="E12" s="618"/>
      <c r="F12" s="619"/>
      <c r="G12" s="625"/>
      <c r="H12" s="618"/>
      <c r="I12" s="619"/>
      <c r="J12" s="329"/>
      <c r="K12" s="454"/>
      <c r="P12" s="318"/>
      <c r="R12" s="268"/>
    </row>
    <row r="13" spans="1:18" x14ac:dyDescent="0.2">
      <c r="A13" s="325"/>
      <c r="B13" s="601"/>
      <c r="C13" s="629"/>
      <c r="D13" s="630"/>
      <c r="E13" s="612"/>
      <c r="F13" s="613"/>
      <c r="G13" s="633"/>
      <c r="H13" s="597"/>
      <c r="I13" s="621"/>
      <c r="J13" s="343"/>
      <c r="K13" s="454"/>
      <c r="P13" s="318"/>
      <c r="R13" s="268"/>
    </row>
    <row r="14" spans="1:18" x14ac:dyDescent="0.2">
      <c r="A14" s="325"/>
      <c r="B14" s="602"/>
      <c r="C14" s="631"/>
      <c r="D14" s="632"/>
      <c r="E14" s="607"/>
      <c r="F14" s="608"/>
      <c r="G14" s="634"/>
      <c r="H14" s="622"/>
      <c r="I14" s="623"/>
      <c r="J14" s="343"/>
      <c r="K14" s="454"/>
      <c r="P14" s="318"/>
      <c r="R14" s="268"/>
    </row>
    <row r="15" spans="1:18" x14ac:dyDescent="0.2">
      <c r="A15" s="325"/>
      <c r="B15" s="601"/>
      <c r="C15" s="605"/>
      <c r="D15" s="606"/>
      <c r="E15" s="609"/>
      <c r="F15" s="610"/>
      <c r="G15" s="603"/>
      <c r="H15" s="597"/>
      <c r="I15" s="598"/>
      <c r="J15" s="343"/>
      <c r="K15" s="454"/>
      <c r="P15" s="318"/>
      <c r="R15" s="268"/>
    </row>
    <row r="16" spans="1:18" x14ac:dyDescent="0.2">
      <c r="A16" s="325"/>
      <c r="B16" s="602"/>
      <c r="C16" s="607"/>
      <c r="D16" s="608"/>
      <c r="E16" s="608"/>
      <c r="F16" s="611"/>
      <c r="G16" s="604"/>
      <c r="H16" s="599"/>
      <c r="I16" s="600"/>
      <c r="J16" s="343"/>
      <c r="K16" s="454"/>
      <c r="P16" s="318"/>
      <c r="R16" s="268"/>
    </row>
    <row r="17" spans="1:18" x14ac:dyDescent="0.2">
      <c r="A17" s="325"/>
      <c r="B17" s="601"/>
      <c r="C17" s="605"/>
      <c r="D17" s="606"/>
      <c r="E17" s="609"/>
      <c r="F17" s="610"/>
      <c r="G17" s="603"/>
      <c r="H17" s="597"/>
      <c r="I17" s="598"/>
      <c r="J17" s="343"/>
      <c r="K17" s="454"/>
      <c r="P17" s="318"/>
      <c r="R17" s="268"/>
    </row>
    <row r="18" spans="1:18" x14ac:dyDescent="0.2">
      <c r="A18" s="325"/>
      <c r="B18" s="602"/>
      <c r="C18" s="607"/>
      <c r="D18" s="608"/>
      <c r="E18" s="608"/>
      <c r="F18" s="611"/>
      <c r="G18" s="604"/>
      <c r="H18" s="599"/>
      <c r="I18" s="600"/>
      <c r="J18" s="343"/>
      <c r="K18" s="454"/>
      <c r="P18" s="318"/>
      <c r="R18" s="268"/>
    </row>
    <row r="19" spans="1:18" x14ac:dyDescent="0.2">
      <c r="A19" s="325"/>
      <c r="B19" s="601"/>
      <c r="C19" s="605"/>
      <c r="D19" s="606"/>
      <c r="E19" s="609"/>
      <c r="F19" s="610"/>
      <c r="G19" s="603"/>
      <c r="H19" s="597"/>
      <c r="I19" s="598"/>
      <c r="J19" s="343"/>
      <c r="K19" s="454"/>
      <c r="P19" s="318"/>
      <c r="R19" s="268"/>
    </row>
    <row r="20" spans="1:18" x14ac:dyDescent="0.2">
      <c r="A20" s="325"/>
      <c r="B20" s="602"/>
      <c r="C20" s="607"/>
      <c r="D20" s="608"/>
      <c r="E20" s="608"/>
      <c r="F20" s="611"/>
      <c r="G20" s="604"/>
      <c r="H20" s="599"/>
      <c r="I20" s="600"/>
      <c r="J20" s="343"/>
      <c r="K20" s="454"/>
      <c r="P20" s="318"/>
      <c r="R20" s="268"/>
    </row>
    <row r="21" spans="1:18" x14ac:dyDescent="0.2">
      <c r="A21" s="325"/>
      <c r="B21" s="601"/>
      <c r="C21" s="612"/>
      <c r="D21" s="613"/>
      <c r="E21" s="609"/>
      <c r="F21" s="610"/>
      <c r="G21" s="603"/>
      <c r="H21" s="597"/>
      <c r="I21" s="598"/>
      <c r="J21" s="343"/>
      <c r="K21" s="454"/>
      <c r="P21" s="318"/>
      <c r="R21" s="268"/>
    </row>
    <row r="22" spans="1:18" x14ac:dyDescent="0.2">
      <c r="A22" s="325"/>
      <c r="B22" s="602"/>
      <c r="C22" s="607"/>
      <c r="D22" s="608"/>
      <c r="E22" s="608"/>
      <c r="F22" s="611"/>
      <c r="G22" s="604"/>
      <c r="H22" s="599"/>
      <c r="I22" s="600"/>
      <c r="J22" s="343"/>
      <c r="K22" s="454"/>
      <c r="P22" s="318"/>
      <c r="R22" s="268"/>
    </row>
    <row r="23" spans="1:18" x14ac:dyDescent="0.2">
      <c r="A23" s="325"/>
      <c r="B23" s="327"/>
      <c r="C23" s="327"/>
      <c r="D23" s="327"/>
      <c r="E23" s="327"/>
      <c r="F23" s="328"/>
      <c r="G23" s="355" t="s">
        <v>81</v>
      </c>
      <c r="H23" s="327"/>
      <c r="I23" s="344">
        <f>SUM(H13:I22)</f>
        <v>0</v>
      </c>
      <c r="J23" s="327"/>
      <c r="K23" s="454"/>
      <c r="L23" s="343"/>
    </row>
    <row r="24" spans="1:18" x14ac:dyDescent="0.2">
      <c r="A24" s="325"/>
      <c r="B24" s="327"/>
      <c r="C24" s="327"/>
      <c r="D24" s="327"/>
      <c r="E24" s="327"/>
      <c r="F24" s="451"/>
      <c r="G24" s="327"/>
      <c r="H24" s="327"/>
      <c r="I24" s="451"/>
      <c r="J24" s="327"/>
      <c r="K24" s="347"/>
      <c r="L24" s="343"/>
    </row>
    <row r="25" spans="1:18" ht="23.45" customHeight="1" x14ac:dyDescent="0.25">
      <c r="A25" s="325"/>
      <c r="B25" s="452" t="s">
        <v>371</v>
      </c>
      <c r="C25" s="327"/>
      <c r="D25" s="327"/>
      <c r="E25" s="327"/>
      <c r="F25" s="451"/>
      <c r="G25" s="453"/>
      <c r="H25" s="327"/>
      <c r="I25" s="638"/>
      <c r="J25" s="639"/>
      <c r="K25" s="347"/>
      <c r="L25" s="343"/>
    </row>
    <row r="26" spans="1:18" x14ac:dyDescent="0.2">
      <c r="A26" s="325"/>
      <c r="B26" s="327"/>
      <c r="C26" s="327"/>
      <c r="D26" s="327"/>
      <c r="E26" s="327"/>
      <c r="F26" s="451"/>
      <c r="G26" s="327"/>
      <c r="H26" s="327"/>
      <c r="I26" s="451"/>
      <c r="J26" s="327"/>
      <c r="K26" s="347"/>
      <c r="L26" s="343"/>
    </row>
    <row r="27" spans="1:18" x14ac:dyDescent="0.2">
      <c r="A27" s="325"/>
      <c r="B27" s="338" t="s">
        <v>82</v>
      </c>
      <c r="C27" s="338"/>
      <c r="D27" s="338"/>
      <c r="E27" s="338"/>
      <c r="F27" s="339"/>
      <c r="G27" s="338"/>
      <c r="H27" s="338"/>
      <c r="I27" s="339"/>
      <c r="J27" s="338"/>
      <c r="K27" s="345"/>
      <c r="L27" s="343"/>
    </row>
    <row r="28" spans="1:18" ht="18" customHeight="1" x14ac:dyDescent="0.2">
      <c r="A28" s="325"/>
      <c r="B28" s="378"/>
      <c r="C28" s="635"/>
      <c r="D28" s="636"/>
      <c r="E28" s="636"/>
      <c r="F28" s="636"/>
      <c r="G28" s="636"/>
      <c r="H28" s="636"/>
      <c r="I28" s="636"/>
      <c r="J28" s="637"/>
      <c r="K28" s="407"/>
      <c r="L28" s="343"/>
    </row>
    <row r="29" spans="1:18" ht="18" customHeight="1" x14ac:dyDescent="0.2">
      <c r="A29" s="325"/>
      <c r="B29" s="378"/>
      <c r="C29" s="635"/>
      <c r="D29" s="636"/>
      <c r="E29" s="636"/>
      <c r="F29" s="636"/>
      <c r="G29" s="636"/>
      <c r="H29" s="636"/>
      <c r="I29" s="636"/>
      <c r="J29" s="637"/>
      <c r="K29" s="408"/>
      <c r="L29" s="343"/>
    </row>
    <row r="30" spans="1:18" ht="18" customHeight="1" x14ac:dyDescent="0.2">
      <c r="A30" s="325"/>
      <c r="B30" s="378"/>
      <c r="C30" s="635"/>
      <c r="D30" s="636"/>
      <c r="E30" s="636"/>
      <c r="F30" s="636"/>
      <c r="G30" s="636"/>
      <c r="H30" s="636"/>
      <c r="I30" s="636"/>
      <c r="J30" s="637"/>
      <c r="K30" s="407"/>
      <c r="L30" s="343"/>
    </row>
    <row r="31" spans="1:18" x14ac:dyDescent="0.2">
      <c r="A31" s="325"/>
      <c r="B31" s="327"/>
      <c r="C31" s="327"/>
      <c r="D31" s="327"/>
      <c r="E31" s="327"/>
      <c r="F31" s="328"/>
      <c r="G31" s="327"/>
      <c r="H31" s="327"/>
      <c r="I31" s="328"/>
      <c r="J31" s="327"/>
      <c r="K31" s="346">
        <f>SUM(K28:K30)</f>
        <v>0</v>
      </c>
      <c r="L31" s="343"/>
    </row>
    <row r="32" spans="1:18" x14ac:dyDescent="0.2">
      <c r="A32" s="325"/>
      <c r="B32" s="327"/>
      <c r="C32" s="327"/>
      <c r="D32" s="327"/>
      <c r="E32" s="327"/>
      <c r="F32" s="328"/>
      <c r="G32" s="327"/>
      <c r="H32" s="327"/>
      <c r="I32" s="328"/>
      <c r="J32" s="327"/>
      <c r="K32" s="347"/>
      <c r="L32" s="343"/>
    </row>
    <row r="33" spans="1:12" x14ac:dyDescent="0.2">
      <c r="A33" s="325"/>
      <c r="B33" s="327"/>
      <c r="C33" s="327"/>
      <c r="D33" s="327"/>
      <c r="E33" s="327"/>
      <c r="F33" s="328"/>
      <c r="G33" s="355" t="s">
        <v>83</v>
      </c>
      <c r="H33" s="454"/>
      <c r="I33" s="328"/>
      <c r="J33" s="327"/>
      <c r="K33" s="348">
        <f>+Preface!Q52</f>
        <v>1.94</v>
      </c>
      <c r="L33" s="329"/>
    </row>
    <row r="34" spans="1:12" x14ac:dyDescent="0.2">
      <c r="A34" s="325"/>
      <c r="B34" s="327"/>
      <c r="C34" s="327"/>
      <c r="D34" s="327"/>
      <c r="E34" s="327"/>
      <c r="F34" s="328"/>
      <c r="G34" s="327"/>
      <c r="H34" s="328"/>
      <c r="I34" s="328"/>
      <c r="J34" s="327"/>
      <c r="K34" s="342"/>
      <c r="L34" s="349"/>
    </row>
    <row r="35" spans="1:12" x14ac:dyDescent="0.2">
      <c r="A35" s="325"/>
      <c r="B35" s="327"/>
      <c r="C35" s="327"/>
      <c r="D35" s="327"/>
      <c r="E35" s="327"/>
      <c r="F35" s="328"/>
      <c r="G35" s="355" t="s">
        <v>84</v>
      </c>
      <c r="H35" s="454"/>
      <c r="I35" s="328"/>
      <c r="J35" s="327"/>
      <c r="K35" s="350">
        <f>+K33*I23+K31</f>
        <v>0</v>
      </c>
      <c r="L35" s="329"/>
    </row>
    <row r="36" spans="1:12" x14ac:dyDescent="0.2">
      <c r="A36" s="325"/>
      <c r="B36" s="327" t="s">
        <v>69</v>
      </c>
      <c r="C36" s="327"/>
      <c r="D36" s="327"/>
      <c r="E36" s="327"/>
      <c r="F36" s="328"/>
      <c r="G36" s="327"/>
      <c r="H36" s="327"/>
      <c r="I36" s="328"/>
      <c r="J36" s="327"/>
      <c r="K36" s="347"/>
      <c r="L36" s="351"/>
    </row>
    <row r="37" spans="1:12" x14ac:dyDescent="0.2">
      <c r="A37" s="325"/>
      <c r="B37" s="330"/>
      <c r="C37" s="331"/>
      <c r="D37" s="331"/>
      <c r="E37" s="331"/>
      <c r="F37" s="332"/>
      <c r="G37" s="331"/>
      <c r="H37" s="331"/>
      <c r="I37" s="332"/>
      <c r="J37" s="331"/>
      <c r="K37" s="352"/>
      <c r="L37" s="351"/>
    </row>
    <row r="38" spans="1:12" x14ac:dyDescent="0.2">
      <c r="A38" s="325"/>
      <c r="B38" s="334" t="str">
        <f>IF(I23&lt;&gt;0,IF(Preface!I24="","221002 - "&amp;Preface!$E$24&amp;" - xxxx - "&amp;Preface!$R$68&amp;" - "&amp;Preface!$R$94,"221002 - "&amp;Preface!$E$24&amp;" - "&amp;Preface!$I$24&amp;" - "&amp;Preface!$R$68&amp;" - "&amp;Preface!$I$26),"")</f>
        <v/>
      </c>
      <c r="C38" s="327"/>
      <c r="D38" s="327"/>
      <c r="E38" s="327"/>
      <c r="F38" s="327"/>
      <c r="G38" s="327"/>
      <c r="H38" s="327"/>
      <c r="I38" s="328"/>
      <c r="J38" s="327"/>
      <c r="K38" s="353">
        <f>I23*K33</f>
        <v>0</v>
      </c>
      <c r="L38" s="351"/>
    </row>
    <row r="39" spans="1:12" ht="10.15" customHeight="1" x14ac:dyDescent="0.2">
      <c r="A39" s="325"/>
      <c r="B39" s="334"/>
      <c r="C39" s="327"/>
      <c r="D39" s="327"/>
      <c r="E39" s="327"/>
      <c r="F39" s="327"/>
      <c r="G39" s="327"/>
      <c r="H39" s="327"/>
      <c r="I39" s="328"/>
      <c r="J39" s="327"/>
      <c r="K39" s="353"/>
      <c r="L39" s="351"/>
    </row>
    <row r="40" spans="1:12" x14ac:dyDescent="0.2">
      <c r="A40" s="325"/>
      <c r="B40" s="334" t="str">
        <f>IF(K31&lt;&gt;0,IF(Preface!I24="","221001 - "&amp;Preface!$E$24&amp;" - xxxx - "&amp;Preface!$R$68&amp;" - "&amp;Preface!$R$94,"221001 - "&amp;Preface!$E$24&amp;" - "&amp;Preface!$I$24&amp;" - "&amp;Preface!$R$68&amp;" - "&amp;Preface!$I$26),"")</f>
        <v/>
      </c>
      <c r="C40" s="327"/>
      <c r="D40" s="327"/>
      <c r="E40" s="327"/>
      <c r="F40" s="327"/>
      <c r="G40" s="327"/>
      <c r="H40" s="327"/>
      <c r="I40" s="328"/>
      <c r="J40" s="327"/>
      <c r="K40" s="353">
        <f>K31</f>
        <v>0</v>
      </c>
      <c r="L40" s="329"/>
    </row>
    <row r="41" spans="1:12" ht="9.6" customHeight="1" x14ac:dyDescent="0.2">
      <c r="A41" s="325"/>
      <c r="B41" s="337"/>
      <c r="C41" s="338"/>
      <c r="D41" s="338"/>
      <c r="E41" s="338"/>
      <c r="F41" s="339"/>
      <c r="G41" s="338"/>
      <c r="H41" s="338"/>
      <c r="I41" s="339"/>
      <c r="J41" s="338"/>
      <c r="K41" s="354"/>
      <c r="L41" s="329"/>
    </row>
    <row r="42" spans="1:12" x14ac:dyDescent="0.2">
      <c r="A42" s="325"/>
      <c r="B42" s="327"/>
      <c r="C42" s="327"/>
      <c r="D42" s="327"/>
      <c r="E42" s="327"/>
      <c r="F42" s="328"/>
      <c r="G42" s="327"/>
      <c r="H42" s="327"/>
      <c r="I42" s="328"/>
      <c r="J42" s="355"/>
      <c r="K42" s="347"/>
      <c r="L42" s="329"/>
    </row>
    <row r="43" spans="1:12" x14ac:dyDescent="0.2">
      <c r="A43" s="325"/>
      <c r="B43" s="374" t="s">
        <v>85</v>
      </c>
      <c r="C43" s="195"/>
      <c r="D43" s="195"/>
      <c r="E43" s="195"/>
      <c r="F43" s="375"/>
      <c r="G43" s="376"/>
      <c r="H43" s="327"/>
      <c r="I43" s="356" t="s">
        <v>86</v>
      </c>
      <c r="J43" s="331"/>
      <c r="K43" s="357">
        <f>K38+K40</f>
        <v>0</v>
      </c>
      <c r="L43" s="329"/>
    </row>
    <row r="44" spans="1:12" x14ac:dyDescent="0.2">
      <c r="A44" s="325"/>
      <c r="B44" s="377"/>
      <c r="C44" s="199"/>
      <c r="D44" s="199"/>
      <c r="E44" s="199"/>
      <c r="F44" s="367"/>
      <c r="G44" s="368"/>
      <c r="H44" s="327"/>
      <c r="I44" s="358"/>
      <c r="J44" s="327"/>
      <c r="K44" s="335"/>
      <c r="L44" s="329"/>
    </row>
    <row r="45" spans="1:12" ht="13.5" thickBot="1" x14ac:dyDescent="0.25">
      <c r="A45" s="359"/>
      <c r="B45" s="448"/>
      <c r="C45" s="370"/>
      <c r="D45" s="370"/>
      <c r="E45" s="370"/>
      <c r="F45" s="371"/>
      <c r="G45" s="372"/>
      <c r="H45" s="327"/>
      <c r="I45" s="360" t="s">
        <v>87</v>
      </c>
      <c r="J45" s="338"/>
      <c r="K45" s="361">
        <f>K35-K43</f>
        <v>0</v>
      </c>
      <c r="L45" s="362"/>
    </row>
    <row r="46" spans="1:12" x14ac:dyDescent="0.2">
      <c r="A46" s="325"/>
      <c r="B46" s="327"/>
      <c r="C46" s="327"/>
      <c r="D46" s="327"/>
      <c r="E46" s="327"/>
      <c r="F46" s="328"/>
      <c r="G46" s="327"/>
      <c r="H46" s="327"/>
      <c r="I46" s="328"/>
      <c r="J46" s="327"/>
      <c r="K46" s="327"/>
      <c r="L46" s="329"/>
    </row>
    <row r="47" spans="1:12" x14ac:dyDescent="0.2">
      <c r="A47" s="325"/>
      <c r="B47" s="248" t="s">
        <v>88</v>
      </c>
      <c r="C47" s="196"/>
      <c r="D47" s="196"/>
      <c r="E47" s="196"/>
      <c r="F47" s="366"/>
      <c r="G47" s="197"/>
      <c r="H47" s="327"/>
      <c r="I47" s="328"/>
      <c r="J47" s="327"/>
      <c r="K47" s="363"/>
      <c r="L47" s="329"/>
    </row>
    <row r="48" spans="1:12" x14ac:dyDescent="0.2">
      <c r="A48" s="325"/>
      <c r="B48" s="249"/>
      <c r="C48" s="74"/>
      <c r="D48" s="74"/>
      <c r="E48" s="74"/>
      <c r="F48" s="254"/>
      <c r="G48" s="201"/>
      <c r="H48" s="327"/>
      <c r="I48" s="328"/>
      <c r="J48" s="327"/>
      <c r="K48" s="363"/>
      <c r="L48" s="329"/>
    </row>
    <row r="49" spans="1:12" x14ac:dyDescent="0.2">
      <c r="A49" s="325"/>
      <c r="B49" s="252"/>
      <c r="C49" s="253"/>
      <c r="D49" s="253"/>
      <c r="E49" s="253"/>
      <c r="F49" s="373"/>
      <c r="G49" s="247"/>
      <c r="H49" s="327"/>
      <c r="I49" s="328"/>
      <c r="J49" s="327"/>
      <c r="K49" s="327"/>
      <c r="L49" s="329"/>
    </row>
    <row r="50" spans="1:12" x14ac:dyDescent="0.2">
      <c r="A50" s="325"/>
      <c r="B50" s="327"/>
      <c r="C50" s="327"/>
      <c r="D50" s="327"/>
      <c r="E50" s="327"/>
      <c r="F50" s="328"/>
      <c r="G50" s="327"/>
      <c r="H50" s="327"/>
      <c r="I50" s="328"/>
      <c r="J50" s="327"/>
      <c r="K50" s="327"/>
      <c r="L50" s="329"/>
    </row>
    <row r="51" spans="1:12" x14ac:dyDescent="0.2">
      <c r="A51" s="325"/>
      <c r="B51" s="248" t="s">
        <v>89</v>
      </c>
      <c r="C51" s="196"/>
      <c r="D51" s="196"/>
      <c r="E51" s="196"/>
      <c r="F51" s="366"/>
      <c r="G51" s="196"/>
      <c r="H51" s="196"/>
      <c r="I51" s="366"/>
      <c r="J51" s="196"/>
      <c r="K51" s="197"/>
      <c r="L51" s="329"/>
    </row>
    <row r="52" spans="1:12" x14ac:dyDescent="0.2">
      <c r="A52" s="325"/>
      <c r="B52" s="249"/>
      <c r="C52" s="199"/>
      <c r="D52" s="199"/>
      <c r="E52" s="199"/>
      <c r="F52" s="367"/>
      <c r="G52" s="199"/>
      <c r="H52" s="199"/>
      <c r="I52" s="367"/>
      <c r="J52" s="199"/>
      <c r="K52" s="368"/>
      <c r="L52" s="329"/>
    </row>
    <row r="53" spans="1:12" ht="18" customHeight="1" x14ac:dyDescent="0.2">
      <c r="A53" s="325"/>
      <c r="B53" s="369"/>
      <c r="C53" s="370"/>
      <c r="D53" s="370"/>
      <c r="E53" s="370"/>
      <c r="F53" s="371"/>
      <c r="G53" s="370"/>
      <c r="H53" s="370"/>
      <c r="I53" s="371"/>
      <c r="J53" s="370"/>
      <c r="K53" s="372"/>
      <c r="L53" s="329"/>
    </row>
    <row r="54" spans="1:12" ht="16.899999999999999" customHeight="1" thickBot="1" x14ac:dyDescent="0.25">
      <c r="A54" s="359"/>
      <c r="B54" s="364"/>
      <c r="C54" s="364"/>
      <c r="D54" s="364"/>
      <c r="E54" s="364"/>
      <c r="F54" s="365"/>
      <c r="G54" s="364"/>
      <c r="H54" s="364"/>
      <c r="I54" s="365"/>
      <c r="J54" s="364"/>
      <c r="K54" s="364"/>
      <c r="L54" s="362"/>
    </row>
  </sheetData>
  <sheetProtection algorithmName="SHA-512" hashValue="RkwYG834yJhPlnufCa+n+K2CV3P+VNM2n94ga71fN5KAuLgOzo2dnC/k/ds6MHU9AVpPQhIUasuzQ7sRKVwvTQ==" saltValue="NRPgkKIvZk27dvxaI1PeoQ==" spinCount="100000" sheet="1" objects="1" scenarios="1"/>
  <mergeCells count="36">
    <mergeCell ref="C30:J30"/>
    <mergeCell ref="C28:J28"/>
    <mergeCell ref="H21:I22"/>
    <mergeCell ref="C29:J29"/>
    <mergeCell ref="I25:J25"/>
    <mergeCell ref="B11:B12"/>
    <mergeCell ref="G11:G12"/>
    <mergeCell ref="E11:F12"/>
    <mergeCell ref="C15:D16"/>
    <mergeCell ref="E15:F16"/>
    <mergeCell ref="C11:D12"/>
    <mergeCell ref="C13:D14"/>
    <mergeCell ref="E13:F14"/>
    <mergeCell ref="G13:G14"/>
    <mergeCell ref="B13:B14"/>
    <mergeCell ref="B15:B16"/>
    <mergeCell ref="G15:G16"/>
    <mergeCell ref="I6:J6"/>
    <mergeCell ref="H11:I12"/>
    <mergeCell ref="I7:J7"/>
    <mergeCell ref="H15:I16"/>
    <mergeCell ref="H13:I14"/>
    <mergeCell ref="H17:I18"/>
    <mergeCell ref="H19:I20"/>
    <mergeCell ref="B17:B18"/>
    <mergeCell ref="B19:B20"/>
    <mergeCell ref="B21:B22"/>
    <mergeCell ref="G17:G18"/>
    <mergeCell ref="C19:D20"/>
    <mergeCell ref="E19:F20"/>
    <mergeCell ref="G19:G20"/>
    <mergeCell ref="C17:D18"/>
    <mergeCell ref="E17:F18"/>
    <mergeCell ref="C21:D22"/>
    <mergeCell ref="E21:F22"/>
    <mergeCell ref="G21:G22"/>
  </mergeCells>
  <phoneticPr fontId="0" type="noConversion"/>
  <dataValidations count="1">
    <dataValidation allowBlank="1" showInputMessage="1" sqref="I25:J25"/>
  </dataValidations>
  <pageMargins left="0.75" right="0.75" top="1" bottom="1" header="0" footer="0"/>
  <pageSetup paperSize="9" scale="95" orientation="portrait" r:id="rId1"/>
  <headerFooter alignWithMargins="0">
    <oddHeader xml:space="preserve">&amp;LIT-Universitetet
Økonomi og personale
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 error="Date must be in 2017 and in the format:_x000a_DD-MM-YYYY or DD/M/YY_x000a__x000a_Note that if you use a US profile you may have_x000a_to swap DD and MM." promptTitle="Date" prompt="Date must be in 2017 and in the format:_x000a_DD-MM-YYYY or DD/M/YY_x000a__x000a_Note that if you use a US profile you may have_x000a_to swap DD and MM.">
          <x14:formula1>
            <xm:f>Preface!$R$27</xm:f>
          </x14:formula1>
          <x14:formula2>
            <xm:f>Preface!$R$28</xm:f>
          </x14:formula2>
          <xm:sqref>B28:B30</xm:sqref>
        </x14:dataValidation>
        <x14:dataValidation type="date" allowBlank="1" showInputMessage="1" showErrorMessage="1" error="Date must be in 2017 and in the format:_x000a_DD-MM-YYYY or DD/M/YY_x000a__x000a_Note that if you use a US profile you may have_x000a_to swap DD and MM." promptTitle="Date" prompt="Date must be in 2018 and in the format:_x000a_DD-MM-YYYY or DD/M/YY_x000a__x000a_Note that if you use a US profile you may have_x000a_to swap DD and MM.">
          <x14:formula1>
            <xm:f>Preface!$R$27</xm:f>
          </x14:formula1>
          <x14:formula2>
            <xm:f>Preface!$R$28</xm:f>
          </x14:formula2>
          <xm:sqref>B13:B14 B15:B16 B17:B18 B19:B20 B21:B22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Preface</vt:lpstr>
      <vt:lpstr>Travel application</vt:lpstr>
      <vt:lpstr>Travel reimbursement</vt:lpstr>
      <vt:lpstr>Payroll deduction</vt:lpstr>
      <vt:lpstr>Mileage reimbursement</vt:lpstr>
      <vt:lpstr>'Mileage reimbursement'!Print_Area</vt:lpstr>
      <vt:lpstr>'Payroll deduction'!Print_Area</vt:lpstr>
      <vt:lpstr>Preface!Print_Area</vt:lpstr>
      <vt:lpstr>'Travel application'!Print_Area</vt:lpstr>
      <vt:lpstr>'Travel reimbursement'!Print_Area</vt:lpstr>
    </vt:vector>
  </TitlesOfParts>
  <Company>KVL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Breinning</dc:creator>
  <cp:lastModifiedBy>Gitte Pedersen</cp:lastModifiedBy>
  <cp:lastPrinted>2018-01-23T11:21:05Z</cp:lastPrinted>
  <dcterms:created xsi:type="dcterms:W3CDTF">2003-09-05T13:25:51Z</dcterms:created>
  <dcterms:modified xsi:type="dcterms:W3CDTF">2018-02-12T14:43:58Z</dcterms:modified>
</cp:coreProperties>
</file>